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dministrator\Desktop\20231013-各县绿色矿山建设情况\20231127-绿色矿山建设工作情况通报\"/>
    </mc:Choice>
  </mc:AlternateContent>
  <bookViews>
    <workbookView xWindow="0" yWindow="0" windowWidth="23040" windowHeight="9180"/>
  </bookViews>
  <sheets>
    <sheet name="统计表" sheetId="1" r:id="rId1"/>
    <sheet name="台账" sheetId="2"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 i="1" l="1" a="1"/>
  <c r="O12" i="1" a="1"/>
  <c r="N12" i="1" a="1"/>
  <c r="L12" i="1" a="1"/>
  <c r="K12" i="1" a="1"/>
  <c r="J12" i="1" a="1"/>
  <c r="H12" i="1" a="1"/>
  <c r="G12" i="1" a="1"/>
  <c r="F12" i="1" a="1"/>
  <c r="D12" i="1" a="1"/>
  <c r="C12" i="1" a="1"/>
  <c r="B12" i="1" a="1"/>
  <c r="P11" i="1" a="1"/>
  <c r="O11" i="1" a="1"/>
  <c r="N11" i="1" a="1"/>
  <c r="L11" i="1" a="1"/>
  <c r="K11" i="1" a="1"/>
  <c r="J11" i="1" a="1"/>
  <c r="H11" i="1" a="1"/>
  <c r="G11" i="1" a="1"/>
  <c r="F11" i="1" a="1"/>
  <c r="D11" i="1" a="1"/>
  <c r="C11" i="1" a="1"/>
  <c r="B11" i="1" a="1"/>
  <c r="P10" i="1" a="1"/>
  <c r="O10" i="1" a="1"/>
  <c r="N10" i="1" a="1"/>
  <c r="L10" i="1" a="1"/>
  <c r="K10" i="1" a="1"/>
  <c r="J10" i="1" a="1"/>
  <c r="H10" i="1" a="1"/>
  <c r="G10" i="1" a="1"/>
  <c r="F10" i="1" a="1"/>
  <c r="D10" i="1" a="1"/>
  <c r="C10" i="1" a="1"/>
  <c r="B10" i="1" a="1"/>
  <c r="P9" i="1" a="1"/>
  <c r="O9" i="1" a="1"/>
  <c r="N9" i="1" a="1"/>
  <c r="L9" i="1" a="1"/>
  <c r="K9" i="1" a="1"/>
  <c r="J9" i="1" a="1"/>
  <c r="H9" i="1" a="1"/>
  <c r="G9" i="1" a="1"/>
  <c r="F9" i="1" a="1"/>
  <c r="D9" i="1" a="1"/>
  <c r="C9" i="1" a="1"/>
  <c r="B9" i="1" a="1"/>
  <c r="P8" i="1" a="1"/>
  <c r="O8" i="1" a="1"/>
  <c r="N8" i="1" a="1"/>
  <c r="L8" i="1" a="1"/>
  <c r="K8" i="1" a="1"/>
  <c r="J8" i="1" a="1"/>
  <c r="H8" i="1" a="1"/>
  <c r="G8" i="1" a="1"/>
  <c r="F8" i="1" a="1"/>
  <c r="D8" i="1" a="1"/>
  <c r="C8" i="1" a="1"/>
  <c r="B8" i="1" a="1"/>
  <c r="P7" i="1" a="1"/>
  <c r="O7" i="1" a="1"/>
  <c r="N7" i="1" a="1"/>
  <c r="L7" i="1" a="1"/>
  <c r="K7" i="1" a="1"/>
  <c r="J7" i="1" a="1"/>
  <c r="H7" i="1" a="1"/>
  <c r="G7" i="1" a="1"/>
  <c r="F7" i="1" a="1"/>
  <c r="D7" i="1" a="1"/>
  <c r="C7" i="1" a="1"/>
  <c r="B7" i="1" a="1"/>
  <c r="P6" i="1" a="1"/>
  <c r="O6" i="1" a="1"/>
  <c r="N6" i="1" a="1"/>
  <c r="L6" i="1" a="1"/>
  <c r="K6" i="1" a="1"/>
  <c r="J6" i="1" a="1"/>
  <c r="H6" i="1" a="1"/>
  <c r="G6" i="1" a="1"/>
  <c r="F6" i="1" a="1"/>
  <c r="D6" i="1" a="1"/>
  <c r="C6" i="1" a="1"/>
  <c r="B6" i="1" a="1"/>
  <c r="J88" i="2"/>
  <c r="G62" i="2"/>
  <c r="L12" i="1"/>
  <c r="L11" i="1"/>
  <c r="L10" i="1"/>
  <c r="L9" i="1"/>
  <c r="L8" i="1"/>
  <c r="L7" i="1"/>
  <c r="L6" i="1"/>
  <c r="I88" i="2"/>
  <c r="F62" i="2"/>
  <c r="F88" i="2" s="1"/>
  <c r="P12" i="1"/>
  <c r="P11" i="1"/>
  <c r="P10" i="1"/>
  <c r="P9" i="1"/>
  <c r="P8" i="1"/>
  <c r="P7" i="1"/>
  <c r="P6" i="1"/>
  <c r="D12" i="1"/>
  <c r="D11" i="1"/>
  <c r="D9" i="1"/>
  <c r="D8" i="1"/>
  <c r="D6" i="1"/>
  <c r="G88" i="2"/>
  <c r="H62" i="2"/>
  <c r="H88" i="2" s="1"/>
  <c r="H12" i="1"/>
  <c r="H11" i="1"/>
  <c r="H10" i="1"/>
  <c r="H9" i="1"/>
  <c r="H8" i="1"/>
  <c r="H7" i="1"/>
  <c r="H6" i="1"/>
  <c r="B62" i="2"/>
  <c r="D10" i="1"/>
  <c r="K9" i="1"/>
  <c r="K8" i="1"/>
  <c r="D7" i="1"/>
  <c r="K6" i="1"/>
  <c r="O6" i="1"/>
  <c r="O7" i="1"/>
  <c r="O8" i="1"/>
  <c r="O9" i="1"/>
  <c r="O10" i="1"/>
  <c r="O11" i="1"/>
  <c r="O12" i="1"/>
  <c r="K7" i="1"/>
  <c r="K10" i="1"/>
  <c r="B86" i="2"/>
  <c r="G6" i="1"/>
  <c r="N6" i="1"/>
  <c r="G7" i="1"/>
  <c r="N7" i="1"/>
  <c r="G8" i="1"/>
  <c r="N8" i="1"/>
  <c r="G9" i="1"/>
  <c r="N9" i="1"/>
  <c r="G10" i="1"/>
  <c r="N10" i="1"/>
  <c r="G11" i="1"/>
  <c r="N11" i="1"/>
  <c r="G12" i="1"/>
  <c r="N12" i="1"/>
  <c r="B88" i="2"/>
  <c r="B6" i="1"/>
  <c r="B7" i="1"/>
  <c r="B8" i="1"/>
  <c r="B9" i="1"/>
  <c r="B10" i="1"/>
  <c r="K11" i="1"/>
  <c r="K12" i="1"/>
  <c r="C6" i="1"/>
  <c r="J6" i="1"/>
  <c r="C7" i="1"/>
  <c r="J7" i="1"/>
  <c r="C8" i="1"/>
  <c r="J8" i="1"/>
  <c r="C9" i="1"/>
  <c r="J9" i="1"/>
  <c r="C10" i="1"/>
  <c r="J10" i="1"/>
  <c r="C11" i="1"/>
  <c r="J11" i="1"/>
  <c r="C12" i="1"/>
  <c r="J12" i="1"/>
  <c r="F12" i="1"/>
  <c r="F11" i="1"/>
  <c r="F10" i="1"/>
  <c r="F9" i="1"/>
  <c r="F8" i="1"/>
  <c r="F7" i="1"/>
  <c r="F6" i="1"/>
  <c r="B11" i="1"/>
  <c r="B12" i="1"/>
  <c r="F5" i="1" l="1"/>
  <c r="J5" i="1"/>
  <c r="C5" i="1"/>
  <c r="B5" i="1"/>
  <c r="N5" i="1"/>
  <c r="G5" i="1"/>
  <c r="O5" i="1"/>
  <c r="K5" i="1"/>
  <c r="E7" i="1"/>
  <c r="E10" i="1"/>
  <c r="H5" i="1"/>
  <c r="I5" i="1" s="1"/>
  <c r="I6" i="1"/>
  <c r="I7" i="1"/>
  <c r="I8" i="1"/>
  <c r="I9" i="1"/>
  <c r="I10" i="1"/>
  <c r="I11" i="1"/>
  <c r="I12" i="1"/>
  <c r="E6" i="1"/>
  <c r="D5" i="1"/>
  <c r="E5" i="1" s="1"/>
  <c r="E8" i="1"/>
  <c r="E9" i="1"/>
  <c r="E11" i="1"/>
  <c r="E12" i="1"/>
  <c r="P5" i="1"/>
  <c r="Q5" i="1" s="1"/>
  <c r="Q6" i="1"/>
  <c r="Q7" i="1"/>
  <c r="Q8" i="1"/>
  <c r="Q9" i="1"/>
  <c r="Q10" i="1"/>
  <c r="Q11" i="1"/>
  <c r="Q12" i="1"/>
  <c r="L5" i="1"/>
  <c r="M5" i="1" s="1"/>
  <c r="M6" i="1"/>
  <c r="M7" i="1"/>
  <c r="M8" i="1"/>
  <c r="M9" i="1"/>
  <c r="M10" i="1"/>
  <c r="M11" i="1"/>
  <c r="M12"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<sst xmlns="http://schemas.openxmlformats.org/spreadsheetml/2006/main" count="574" uniqueCount="273">
  <si>
    <t>附件</t>
  </si>
  <si>
    <t>泰安市绿色矿山建成情况统计表</t>
  </si>
  <si>
    <t>行政区</t>
  </si>
  <si>
    <t>总体情况</t>
  </si>
  <si>
    <t>大型矿山</t>
  </si>
  <si>
    <t>中型矿山</t>
  </si>
  <si>
    <t>小型矿山</t>
  </si>
  <si>
    <t>持证矿山
（个）</t>
  </si>
  <si>
    <t>建设底数
（个）</t>
  </si>
  <si>
    <t>建成数量
（个）</t>
  </si>
  <si>
    <t>建成比例
（%）</t>
  </si>
  <si>
    <t>泰安市</t>
  </si>
  <si>
    <t>泰山区</t>
  </si>
  <si>
    <t>岱岳区</t>
  </si>
  <si>
    <t>新泰市</t>
  </si>
  <si>
    <t>肥城市</t>
  </si>
  <si>
    <t>宁阳县</t>
  </si>
  <si>
    <t>东平县</t>
  </si>
  <si>
    <t>泰山景区</t>
  </si>
  <si>
    <t>附件2</t>
  </si>
  <si>
    <t>泰安市持证矿山及绿色矿山建设情况台帐</t>
  </si>
  <si>
    <t>序号</t>
  </si>
  <si>
    <t>矿山名称</t>
  </si>
  <si>
    <t>许可证号</t>
  </si>
  <si>
    <t>采矿权人</t>
  </si>
  <si>
    <t>生产规模</t>
  </si>
  <si>
    <t>入选名录</t>
  </si>
  <si>
    <t>评估得分
（满分1000）</t>
  </si>
  <si>
    <t>备注</t>
  </si>
  <si>
    <t>大型</t>
  </si>
  <si>
    <t>中型</t>
  </si>
  <si>
    <t>小型</t>
  </si>
  <si>
    <t>国家级</t>
  </si>
  <si>
    <t>省级</t>
  </si>
  <si>
    <t>新汶矿业集团有限责任公司孙村煤矿</t>
  </si>
  <si>
    <t>C1000002011041140112192</t>
  </si>
  <si>
    <t>新汶矿业集团有限责任公司</t>
  </si>
  <si>
    <t>国家级
（试点）</t>
  </si>
  <si>
    <t>山东泰山能源有限责任公司协庄煤矿</t>
  </si>
  <si>
    <t>C1000000720102</t>
  </si>
  <si>
    <t>山东泰山能源有限责任公司</t>
  </si>
  <si>
    <t>山东泰山能源有限责任公司翟镇煤矿</t>
  </si>
  <si>
    <t>C1000002013051140129829</t>
  </si>
  <si>
    <t>山东新查庄矿业有限责任公司</t>
  </si>
  <si>
    <t>C1000002008121120002027</t>
  </si>
  <si>
    <t>山东泰丰控股集团有限公司王家寨煤矿</t>
  </si>
  <si>
    <t>C3700002009041120013484</t>
  </si>
  <si>
    <t>山东泰丰控股集团有限公司</t>
  </si>
  <si>
    <t>山东新陶阳矿业有限责任公司</t>
  </si>
  <si>
    <t>C1000002008121120002186</t>
  </si>
  <si>
    <t>新汶矿业集团有限责任公司华丰煤矿</t>
  </si>
  <si>
    <t>C11000002011061140113400</t>
  </si>
  <si>
    <t>山东明兴矿业集团有限公司小港煤矿</t>
  </si>
  <si>
    <t>C3700002008111110001202</t>
  </si>
  <si>
    <t>山东明兴矿业集团有限公司</t>
  </si>
  <si>
    <t>省级第3批</t>
  </si>
  <si>
    <t>山东亨达煤业有限公司</t>
  </si>
  <si>
    <t>C3700002011021120106137</t>
  </si>
  <si>
    <t>省级第2批</t>
  </si>
  <si>
    <t>山东金阳矿业集团有限公司金阳煤矿</t>
  </si>
  <si>
    <t>C3700002010121120091998</t>
  </si>
  <si>
    <t>山东金阳矿业集团有限公司</t>
  </si>
  <si>
    <t>山东东平宏达矿业有限公司（大牛铁矿）</t>
  </si>
  <si>
    <t>C3700002011042110110122</t>
  </si>
  <si>
    <t>山东东平宏达矿业有限公司</t>
  </si>
  <si>
    <t>山东省新泰市东官庄矿区陶瓷用长石矿</t>
  </si>
  <si>
    <t>C3700002012047110123696</t>
  </si>
  <si>
    <t>新泰市润硕经贸有限公司</t>
  </si>
  <si>
    <t>德州实华化工有限公司泰安分公司DM3岩盐矿</t>
  </si>
  <si>
    <t>C3700000201205613012645</t>
  </si>
  <si>
    <t>德州实华化工有限公司</t>
  </si>
  <si>
    <t>山东肥城海晶盐化有限公司</t>
  </si>
  <si>
    <t>C3700002013016130128474</t>
  </si>
  <si>
    <t>山东肥城精制盐厂有限公司</t>
  </si>
  <si>
    <t>C3709002009016120003735</t>
  </si>
  <si>
    <t>肥城胜利盐业有限公司</t>
  </si>
  <si>
    <t>C3700002010016130053995</t>
  </si>
  <si>
    <t>肥城光明岩盐有限公司</t>
  </si>
  <si>
    <t>C3709002010126110095324</t>
  </si>
  <si>
    <t>泰安鲁源岩盐有限责任公司</t>
  </si>
  <si>
    <t>C3709002009126120047851</t>
  </si>
  <si>
    <t>新汶矿业集团有限责任公司泰山盐化工分公司</t>
  </si>
  <si>
    <t>C3700002012116210127641</t>
  </si>
  <si>
    <t>山东东岳盐业有限公司</t>
  </si>
  <si>
    <t>C3709002009126120047640</t>
  </si>
  <si>
    <t>肥城市岔河店盐卤厂</t>
  </si>
  <si>
    <t>C3709002010126120095044</t>
  </si>
  <si>
    <t>泰安市岱岳区落虎山水泥用灰岩矿</t>
  </si>
  <si>
    <t>C3700002015087130139355</t>
  </si>
  <si>
    <t>泰安中联水泥有限公司</t>
  </si>
  <si>
    <t>泰山中联水泥有限公司宁阳分公司</t>
  </si>
  <si>
    <t>C3700002011027120106312</t>
  </si>
  <si>
    <t>泰山中联水泥有限公司</t>
  </si>
  <si>
    <t>泰山中联水泥有限公司水泥石灰岩矿</t>
  </si>
  <si>
    <t>C3700002011027120106313</t>
  </si>
  <si>
    <t>东平中联水泥有限公司大洼地区水泥用灰岩矿</t>
  </si>
  <si>
    <t>C3700002012057130125222</t>
  </si>
  <si>
    <t>东平中联水泥有限公司</t>
  </si>
  <si>
    <t>山东省新泰市大山口矿区上峪矿段水泥用灰岩矿</t>
  </si>
  <si>
    <t>C3700002013087130130967</t>
  </si>
  <si>
    <t>新泰中联泰丰水泥有限公司</t>
  </si>
  <si>
    <t>泰安金实石业有限公司兴隆庄饰面用花岗岩矿</t>
  </si>
  <si>
    <t>C3709002013087130130850</t>
  </si>
  <si>
    <t>泰安金实石业有限公司</t>
  </si>
  <si>
    <t>省级第1批</t>
  </si>
  <si>
    <t>泰安簸箕山矿泉水有限公司</t>
  </si>
  <si>
    <t>C3700002010078110071033</t>
  </si>
  <si>
    <t>泰安市鲁岳鑫资土矿服务有限公司矿泉水厂</t>
  </si>
  <si>
    <t>C3700002009088130032538</t>
  </si>
  <si>
    <t>泰安市鲁岳鑫资土矿服务有限公司</t>
  </si>
  <si>
    <t>山东一山一水饮品有限公司</t>
  </si>
  <si>
    <t>C3700002009098110037993</t>
  </si>
  <si>
    <t>山东万强矿业有限公司建筑石料用灰岩矿</t>
  </si>
  <si>
    <t>C3709822019117100148909</t>
  </si>
  <si>
    <t>山东万强矿业有限公司</t>
  </si>
  <si>
    <t>新泰龙都矿业有限公司建筑石料用灰岩矿</t>
  </si>
  <si>
    <t>C3709822019057100147934</t>
  </si>
  <si>
    <t>新泰龙都矿业有限公司</t>
  </si>
  <si>
    <t>泰安市广联建材有限公司东平县徐坦东建筑石料用灰岩矿</t>
  </si>
  <si>
    <t>C3709232018107100146849</t>
  </si>
  <si>
    <t>泰安泰山城乡建设发展有限公司</t>
  </si>
  <si>
    <t>山东环发生态发展有限公司东平县苏庄东矿区建筑石料用灰岩矿</t>
  </si>
  <si>
    <t>C3709232020027120149420</t>
  </si>
  <si>
    <t>山东水发生态环境产业发展有限公司</t>
  </si>
  <si>
    <t>金源矿业（东平）有限责任公司东平县老湖镇大王峪东建筑石料用灰岩矿</t>
  </si>
  <si>
    <t>C3709232014017130132791</t>
  </si>
  <si>
    <t>金源矿业（东平）有限责任公司</t>
  </si>
  <si>
    <t>东平县泰兴石料开发有限公司东平县梯门镇马庄北建筑石料用灰岩矿</t>
  </si>
  <si>
    <t>C3709232011027130115815</t>
  </si>
  <si>
    <t>东平县泰兴石料开发有限公司</t>
  </si>
  <si>
    <t>山东鑫国煤电有限责任公司汶阳石膏矿</t>
  </si>
  <si>
    <t>C3700002011047120118977</t>
  </si>
  <si>
    <t>山东鑫国煤电有限责任公司</t>
  </si>
  <si>
    <t>省级第4批</t>
  </si>
  <si>
    <t>山东东平源希石材有限公司东平县高沟矿区建筑石料用灰岩矿</t>
  </si>
  <si>
    <t>C3709232014087130135130</t>
  </si>
  <si>
    <t>山东东平源希石材有限公司</t>
  </si>
  <si>
    <t>肥城市石横镇西铺村西建筑石料用灰岩矿</t>
  </si>
  <si>
    <t>C3709832019087100148408</t>
  </si>
  <si>
    <t>肥城市永钜建材有限公司</t>
  </si>
  <si>
    <t>山东鑫象矿业有限公司东平县接山镇双沟峪矿区建筑石料用灰岩矿</t>
  </si>
  <si>
    <t>C3709232013117130132168</t>
  </si>
  <si>
    <t>山东鑫象矿业有限公司</t>
  </si>
  <si>
    <t>东平百成矿业有限公司石河王铁矿</t>
  </si>
  <si>
    <t>C3700002008122110001445</t>
  </si>
  <si>
    <t>东平百成矿业有限公司</t>
  </si>
  <si>
    <t>省级第5批</t>
  </si>
  <si>
    <t>肥城市站北矿区建筑石料用灰岩矿</t>
  </si>
  <si>
    <t>C3709832022027100153164</t>
  </si>
  <si>
    <t>肥城乾山矿业有限公司</t>
  </si>
  <si>
    <t>山东省肥城市南虎门地区水泥用灰岩矿</t>
  </si>
  <si>
    <t>C3700002020077170150251</t>
  </si>
  <si>
    <t>山东泰西水泥有限公司</t>
  </si>
  <si>
    <t>宁阳辰信建材有限公司湖村建筑石料用灰岩矿</t>
  </si>
  <si>
    <t>C3709212019117100148836</t>
  </si>
  <si>
    <t>宁阳辰信建材有限公司</t>
  </si>
  <si>
    <t>山东华宁矿业集团有限公司保安煤矿</t>
  </si>
  <si>
    <t>C3700002011031120107788</t>
  </si>
  <si>
    <t>山东华宁矿业集团有限公司</t>
  </si>
  <si>
    <t>山东华宁矿业集团有限公司鑫安煤矿</t>
  </si>
  <si>
    <t>C1000002011041110112193</t>
  </si>
  <si>
    <t>泰安金实石业有限公司西疏北矿区I一1矿体东段饰面用花岗岩矿</t>
  </si>
  <si>
    <t>C3709002019117100148918</t>
  </si>
  <si>
    <t>宁阳国开鲁珠绿色建材有限公司东山建筑石料用灰岩矿</t>
  </si>
  <si>
    <t>C3709212019117100148835</t>
  </si>
  <si>
    <t>宁阳国开鲁珠绿色建材有限公司</t>
  </si>
  <si>
    <t>肥城市安临站镇东虎门光山建筑石料用灰岩矿</t>
  </si>
  <si>
    <t>C3709832019087100148410</t>
  </si>
  <si>
    <t>泰安坤泰矿业有限公司</t>
  </si>
  <si>
    <t>山东昌盛矿业有限公司黑石山子建筑用花岗岩矿</t>
  </si>
  <si>
    <t>C3709822019067100148113</t>
  </si>
  <si>
    <t>山东昌盛矿业有限公司</t>
  </si>
  <si>
    <t>山东良庄矿业有限公司</t>
  </si>
  <si>
    <t>C1000002013051140129837</t>
  </si>
  <si>
    <t>申报第六批</t>
  </si>
  <si>
    <t>东平县达顺建材有限公司东平县旧县乡旧县二村杨峪石灰岩矿区建筑石料用灰岩矿</t>
  </si>
  <si>
    <t>C3709232009127130051128</t>
  </si>
  <si>
    <t>东平县达顺建材有限公司</t>
  </si>
  <si>
    <t>东平顺康沙石销售有限公司东平县旧县三矿区建筑石料用灰岩矿</t>
  </si>
  <si>
    <t>C3709232017057130144402</t>
  </si>
  <si>
    <t>东平顺康沙石销售有限公司</t>
  </si>
  <si>
    <t>东平金牛矿业有限公司上水河矿区</t>
  </si>
  <si>
    <t>C3700002011022120106962</t>
  </si>
  <si>
    <t>东平金牛矿业有限公司</t>
  </si>
  <si>
    <t>山东省东平县建龙矿业有限公司梁林铁矿</t>
  </si>
  <si>
    <t>C3700002011042140112126</t>
  </si>
  <si>
    <t>东平县建龙矿业有限公司</t>
  </si>
  <si>
    <t>新泰市泉翔石材有限公司建筑石料用灰岩矿</t>
  </si>
  <si>
    <t>C3709822019097100148557</t>
  </si>
  <si>
    <t>新泰市泉翔石材有限公司</t>
  </si>
  <si>
    <t>新泰市马家寨矿业有限公司建筑石料用灰岩矿</t>
  </si>
  <si>
    <t>C3709822019087100148417</t>
  </si>
  <si>
    <t>新泰市马家寨矿业有限公司</t>
  </si>
  <si>
    <t>建成数量</t>
  </si>
  <si>
    <t>肥城白庄煤矿有限公司</t>
  </si>
  <si>
    <t>C1000002009041120010700</t>
  </si>
  <si>
    <t>——</t>
  </si>
  <si>
    <t>2024年10月份</t>
  </si>
  <si>
    <t>山东盛鑫矿业有限公司大高庄铁矿</t>
  </si>
  <si>
    <t>C3700002010112110083137</t>
  </si>
  <si>
    <t>山东盛鑫矿业有限公司</t>
  </si>
  <si>
    <t>东平县昌隆石料开发有限公司东平县旧县王峪矿区建筑石料用灰岩矿</t>
  </si>
  <si>
    <t>C3709232010077130073467</t>
  </si>
  <si>
    <t>东平县昌隆石料开发有限公司</t>
  </si>
  <si>
    <t>东平中联水泥有限公司梯门镇北陈庄矿区建筑石料用灰岩矿</t>
  </si>
  <si>
    <t>C3709232014017130132647</t>
  </si>
  <si>
    <t>宁阳国开鲁珠绿色建材有限公司北鄙南山建筑石料用灰岩矿</t>
  </si>
  <si>
    <t>C3709212021057100151958</t>
  </si>
  <si>
    <t>海力财富集团有限公司石桥煤矿</t>
  </si>
  <si>
    <t>C3700002011031120108321</t>
  </si>
  <si>
    <t>海力财富集团有限公司</t>
  </si>
  <si>
    <t>泰安市泰山矿产资源开发投资有限公司泰山玉玉石矿</t>
  </si>
  <si>
    <t>C3700002011067130114654</t>
  </si>
  <si>
    <t>泰安市泰山矿产资源开发投资有限公司</t>
  </si>
  <si>
    <t>2025年10月份</t>
  </si>
  <si>
    <t>泰安金石矿业有限公司三岔河矿区饰面用花岗岩矿</t>
  </si>
  <si>
    <t>C3700002020057110149978</t>
  </si>
  <si>
    <t>泰安金石矿业有限公司</t>
  </si>
  <si>
    <t>新泰市国华环保科技有限公司贾家庄铁矿</t>
  </si>
  <si>
    <t>C3700002009022110004221</t>
  </si>
  <si>
    <t>新泰市国华环保科技有限公司</t>
  </si>
  <si>
    <t>新泰市正华经贸有限公司黄崖建筑石料用灰岩矿</t>
  </si>
  <si>
    <t>C3709822019057100147879</t>
  </si>
  <si>
    <t>新泰市正华经贸有限公司</t>
  </si>
  <si>
    <t>新泰市鲁巍经贸有限公司上峪矿区铁矿</t>
  </si>
  <si>
    <t>C3700002012072110126148</t>
  </si>
  <si>
    <t>新泰市鲁巍经贸有限公司</t>
  </si>
  <si>
    <t>停产矿山</t>
  </si>
  <si>
    <t>山东山铁国际贸易有限公司</t>
  </si>
  <si>
    <t>C3700002010122110086624</t>
  </si>
  <si>
    <t>停产矿山
（整合）</t>
  </si>
  <si>
    <t>山东金鹏交通能源科技有限公司西班家庄建筑石料用灰岩矿</t>
  </si>
  <si>
    <t>C3709822020037100149492</t>
  </si>
  <si>
    <t>山东金鹏交通能源科技有限公司</t>
  </si>
  <si>
    <t>停产矿山
（基建）</t>
  </si>
  <si>
    <t>山东瑞恒中泰盐化有限公司岩盐矿</t>
  </si>
  <si>
    <t xml:space="preserve"> C3700002012036130123403</t>
  </si>
  <si>
    <t>山东瑞恒中泰盐化有限公司</t>
  </si>
  <si>
    <t>肥城市城市建设投资有限公司安驾庄G35地热井</t>
  </si>
  <si>
    <t>C3700002019011170147492</t>
  </si>
  <si>
    <t>肥城市城市建设投资有限公司</t>
  </si>
  <si>
    <t>肥城市城市建设投资有限公司安驾庄ZK1地热井</t>
  </si>
  <si>
    <t>C3700002019011170147463</t>
  </si>
  <si>
    <t>山东鑫国煤电有限责任公司南西遥石膏矿</t>
  </si>
  <si>
    <t>C3700002010037110058883</t>
  </si>
  <si>
    <t>山东彭集矿业有限公司彭集铁矿</t>
  </si>
  <si>
    <t>C3700002022062110153719</t>
  </si>
  <si>
    <t>山东彭集矿业有限公司</t>
  </si>
  <si>
    <t>泰安市大容矿业有限公司（石膏矿）</t>
  </si>
  <si>
    <t>C3700002011047110112910</t>
  </si>
  <si>
    <t>泰安市大容矿业有限公司</t>
  </si>
  <si>
    <t>泰安市岱岳区角峪铁矿</t>
  </si>
  <si>
    <t>C3700002010082110071784</t>
  </si>
  <si>
    <t>停产矿山
（拟关闭）</t>
  </si>
  <si>
    <t>宁阳县豪杰矿业有限公司东谷堆铁矿</t>
  </si>
  <si>
    <t>C3700002012092130127019</t>
  </si>
  <si>
    <t>宁阳县豪杰矿业有限公司</t>
  </si>
  <si>
    <t>拟关闭</t>
  </si>
  <si>
    <t>宁阳县现明石材有限公司龟山建筑石料用灰岩矿</t>
  </si>
  <si>
    <t>C3709212019077100148304</t>
  </si>
  <si>
    <t>宁阳县现明石材有限公司</t>
  </si>
  <si>
    <t>泰安泰山天泉矿泉水饮品有限公司</t>
  </si>
  <si>
    <t>C3700002011048110111017</t>
  </si>
  <si>
    <t>建设底数</t>
  </si>
  <si>
    <t>持证矿山</t>
  </si>
  <si>
    <t>备注：编号78-83矿山为正在实施关闭或未建设的矿山，本次统计纳入绿色矿山建设底数。</t>
  </si>
  <si>
    <t>肥城润硕经贸有限公司</t>
  </si>
  <si>
    <t>C3709832011047130110630</t>
  </si>
  <si>
    <t>已关闭</t>
  </si>
  <si>
    <t>山东兴杨矿业有限责任公司</t>
  </si>
  <si>
    <t>C3700002011051120112050</t>
  </si>
  <si>
    <t>新泰市汶河矿业有限公司</t>
  </si>
  <si>
    <t>C3700002008091120000883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</si>
</sst>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_);[Red]\(0\)"/>
  </numFmts>
  <fonts count="19">
    <font>
      <sz val="11"/>
      <color theme="1"/>
      <name val="等线"/>
      <charset val="134"/>
      <scheme val="minor"/>
    </font>
    <font>
      <sz val="12"/>
      <color theme="1"/>
      <name val="等线"/>
      <charset val="134"/>
      <scheme val="minor"/>
    </font>
    <font>
      <sz val="12"/>
      <color theme="1"/>
      <name val="等线"/>
      <charset val="134"/>
      <scheme val="minor"/>
    </font>
    <font>
      <sz val="18"/>
      <color theme="1"/>
      <name val="方正小标宋简体"/>
      <charset val="134"/>
    </font>
    <font>
      <sz val="10"/>
      <name val="方正小标宋简体"/>
      <charset val="134"/>
    </font>
    <font>
      <sz val="9"/>
      <name val="等线"/>
      <charset val="134"/>
      <scheme val="minor"/>
    </font>
    <font>
      <sz val="11"/>
      <name val="等线"/>
      <charset val="134"/>
      <scheme val="minor"/>
    </font>
    <font>
      <b/>
      <sz val="9"/>
      <name val="等线"/>
      <charset val="134"/>
      <scheme val="minor"/>
    </font>
    <font>
      <b/>
      <sz val="10"/>
      <color theme="1"/>
      <name val="等线"/>
      <charset val="134"/>
      <scheme val="minor"/>
    </font>
    <font>
      <sz val="12"/>
      <color theme="1"/>
      <name val="楷体_GB2312"/>
      <charset val="134"/>
    </font>
    <font>
      <sz val="18"/>
      <color theme="1"/>
      <name val="黑体"/>
      <charset val="134"/>
    </font>
    <font>
      <sz val="11"/>
      <color theme="1"/>
      <name val="方正小标宋简体"/>
      <charset val="134"/>
    </font>
    <font>
      <sz val="9"/>
      <color theme="1"/>
      <name val="方正小标宋简体"/>
      <charset val="134"/>
    </font>
    <font>
      <sz val="11"/>
      <color theme="1"/>
      <name val="黑体"/>
      <charset val="134"/>
    </font>
    <font>
      <sz val="10"/>
      <color theme="1"/>
      <name val="黑体"/>
      <charset val="134"/>
    </font>
    <font>
      <sz val="11"/>
      <color theme="1"/>
      <name val="宋体"/>
      <charset val="134"/>
    </font>
    <font>
      <sz val="10"/>
      <color theme="1"/>
      <name val="宋体"/>
      <charset val="134"/>
    </font>
    <font>
      <sz val="11"/>
      <color theme="1"/>
      <name val="等线"/>
      <charset val="134"/>
      <scheme val="minor"/>
    </font>
    <font>
      <sz val="12"/>
      <color indexed="8"/>
      <name val="宋体"/>
      <charset val="134"/>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xf numFmtId="0" fontId="17" fillId="0" borderId="0"/>
    <xf numFmtId="0" fontId="17" fillId="0" borderId="0"/>
    <xf numFmtId="0" fontId="18" fillId="0" borderId="0"/>
  </cellStyleXfs>
  <cellXfs count="45">
    <xf numFmtId="0" fontId="0" fillId="0" borderId="0" xfId="0"/>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xf numFmtId="0"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6" fillId="3" borderId="1" xfId="0" applyFont="1" applyFill="1" applyBorder="1"/>
    <xf numFmtId="0" fontId="5" fillId="3" borderId="1" xfId="2"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0" fillId="0" borderId="0" xfId="0" applyBorder="1" applyAlignment="1">
      <alignment horizontal="center" wrapText="1"/>
    </xf>
    <xf numFmtId="57" fontId="5" fillId="2" borderId="1" xfId="0" applyNumberFormat="1" applyFont="1" applyFill="1" applyBorder="1" applyAlignment="1">
      <alignment horizontal="center" vertical="center" wrapText="1"/>
    </xf>
    <xf numFmtId="178" fontId="5" fillId="2" borderId="1" xfId="0" applyNumberFormat="1" applyFont="1" applyFill="1" applyBorder="1" applyAlignment="1">
      <alignment horizontal="center" vertical="center" wrapText="1"/>
    </xf>
    <xf numFmtId="57" fontId="5" fillId="3" borderId="1" xfId="0" applyNumberFormat="1" applyFont="1" applyFill="1" applyBorder="1" applyAlignment="1">
      <alignment horizontal="center" vertical="center" wrapText="1"/>
    </xf>
    <xf numFmtId="178" fontId="5" fillId="3" borderId="1" xfId="0" applyNumberFormat="1" applyFont="1" applyFill="1" applyBorder="1" applyAlignment="1">
      <alignment horizontal="center" vertical="center" wrapText="1"/>
    </xf>
    <xf numFmtId="57" fontId="7" fillId="2" borderId="1" xfId="0" applyNumberFormat="1" applyFont="1" applyFill="1" applyBorder="1" applyAlignment="1">
      <alignment horizontal="center" vertical="center" wrapText="1"/>
    </xf>
    <xf numFmtId="0" fontId="5" fillId="2" borderId="1" xfId="3"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3" applyFont="1" applyFill="1" applyBorder="1" applyAlignment="1">
      <alignment horizontal="left" vertical="center" wrapText="1"/>
    </xf>
    <xf numFmtId="0" fontId="7" fillId="4" borderId="1" xfId="3"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0" fillId="2" borderId="0" xfId="0" applyFill="1" applyBorder="1" applyAlignment="1">
      <alignment horizontal="center" wrapText="1"/>
    </xf>
    <xf numFmtId="0" fontId="9" fillId="0" borderId="0" xfId="0" applyFont="1" applyAlignment="1">
      <alignment horizont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9" fontId="14" fillId="2" borderId="1" xfId="0" applyNumberFormat="1" applyFont="1" applyFill="1" applyBorder="1" applyAlignment="1">
      <alignment horizontal="center" vertical="center" wrapText="1"/>
    </xf>
    <xf numFmtId="9" fontId="16" fillId="0" borderId="1" xfId="0" applyNumberFormat="1" applyFont="1" applyBorder="1" applyAlignment="1">
      <alignment horizontal="center" vertical="center" wrapText="1"/>
    </xf>
    <xf numFmtId="9" fontId="16" fillId="2" borderId="1" xfId="0" applyNumberFormat="1" applyFont="1" applyFill="1" applyBorder="1" applyAlignment="1">
      <alignment horizontal="center" vertical="center" wrapText="1"/>
    </xf>
    <xf numFmtId="0" fontId="10" fillId="0" borderId="0" xfId="0" applyFont="1" applyAlignment="1">
      <alignment horizontal="center" vertical="center" wrapText="1"/>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 fillId="2" borderId="0" xfId="0" applyFont="1" applyFill="1" applyAlignment="1">
      <alignment horizontal="left"/>
    </xf>
    <xf numFmtId="0" fontId="2" fillId="2" borderId="0" xfId="0" applyFont="1" applyFill="1" applyAlignment="1">
      <alignment horizontal="left"/>
    </xf>
    <xf numFmtId="0" fontId="3" fillId="2" borderId="0" xfId="0" applyFont="1" applyFill="1" applyAlignment="1">
      <alignment horizontal="center" vertical="center"/>
    </xf>
    <xf numFmtId="0" fontId="3" fillId="2" borderId="0" xfId="0" applyFont="1" applyFill="1" applyAlignment="1">
      <alignment horizontal="left" vertical="center"/>
    </xf>
    <xf numFmtId="0" fontId="4" fillId="2" borderId="1" xfId="0" applyFont="1" applyFill="1" applyBorder="1" applyAlignment="1">
      <alignment horizontal="center" vertical="center" wrapText="1"/>
    </xf>
    <xf numFmtId="0" fontId="8" fillId="0" borderId="2" xfId="0" applyFont="1" applyBorder="1" applyAlignment="1">
      <alignment horizontal="left" vertical="center"/>
    </xf>
  </cellXfs>
  <cellStyles count="4">
    <cellStyle name="常规" xfId="0" builtinId="0"/>
    <cellStyle name="常规 2" xfId="1"/>
    <cellStyle name="常规 2 2" xfId="2"/>
    <cellStyle name="常规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12"/>
  <sheetViews>
    <sheetView tabSelected="1" topLeftCell="A3" workbookViewId="0">
      <selection activeCell="F10" sqref="F10"/>
    </sheetView>
  </sheetViews>
  <sheetFormatPr defaultColWidth="9" defaultRowHeight="13.5"/>
  <cols>
    <col min="2" max="17" width="7.625" customWidth="1"/>
  </cols>
  <sheetData>
    <row r="1" spans="1:17" ht="22.5" customHeight="1">
      <c r="A1" s="23" t="s">
        <v>0</v>
      </c>
    </row>
    <row r="2" spans="1:17" ht="53.25" customHeight="1">
      <c r="A2" s="35" t="s">
        <v>1</v>
      </c>
      <c r="B2" s="35"/>
      <c r="C2" s="35"/>
      <c r="D2" s="35"/>
      <c r="E2" s="35"/>
      <c r="F2" s="35"/>
      <c r="G2" s="35"/>
      <c r="H2" s="35"/>
      <c r="I2" s="35"/>
      <c r="J2" s="35"/>
      <c r="K2" s="35"/>
      <c r="L2" s="35"/>
      <c r="M2" s="35"/>
      <c r="N2" s="35"/>
      <c r="O2" s="35"/>
      <c r="P2" s="35"/>
      <c r="Q2" s="35"/>
    </row>
    <row r="3" spans="1:17" ht="40.5" customHeight="1">
      <c r="A3" s="37" t="s">
        <v>2</v>
      </c>
      <c r="B3" s="36" t="s">
        <v>3</v>
      </c>
      <c r="C3" s="36"/>
      <c r="D3" s="36"/>
      <c r="E3" s="36"/>
      <c r="F3" s="36" t="s">
        <v>4</v>
      </c>
      <c r="G3" s="36"/>
      <c r="H3" s="36"/>
      <c r="I3" s="36"/>
      <c r="J3" s="36" t="s">
        <v>5</v>
      </c>
      <c r="K3" s="36"/>
      <c r="L3" s="36"/>
      <c r="M3" s="36"/>
      <c r="N3" s="36" t="s">
        <v>6</v>
      </c>
      <c r="O3" s="36"/>
      <c r="P3" s="36"/>
      <c r="Q3" s="36"/>
    </row>
    <row r="4" spans="1:17" ht="40.5" customHeight="1">
      <c r="A4" s="38"/>
      <c r="B4" s="24" t="s">
        <v>7</v>
      </c>
      <c r="C4" s="24" t="s">
        <v>8</v>
      </c>
      <c r="D4" s="24" t="s">
        <v>9</v>
      </c>
      <c r="E4" s="24" t="s">
        <v>10</v>
      </c>
      <c r="F4" s="24" t="s">
        <v>7</v>
      </c>
      <c r="G4" s="24" t="s">
        <v>8</v>
      </c>
      <c r="H4" s="24" t="s">
        <v>9</v>
      </c>
      <c r="I4" s="24" t="s">
        <v>10</v>
      </c>
      <c r="J4" s="24" t="s">
        <v>7</v>
      </c>
      <c r="K4" s="24" t="s">
        <v>8</v>
      </c>
      <c r="L4" s="24" t="s">
        <v>9</v>
      </c>
      <c r="M4" s="24" t="s">
        <v>10</v>
      </c>
      <c r="N4" s="24" t="s">
        <v>7</v>
      </c>
      <c r="O4" s="24" t="s">
        <v>8</v>
      </c>
      <c r="P4" s="24" t="s">
        <v>9</v>
      </c>
      <c r="Q4" s="24" t="s">
        <v>10</v>
      </c>
    </row>
    <row r="5" spans="1:17" ht="38.25" customHeight="1">
      <c r="A5" s="25" t="s">
        <v>11</v>
      </c>
      <c r="B5" s="26">
        <f ca="1">SUM(B6:B12)</f>
        <v>80</v>
      </c>
      <c r="C5" s="26">
        <f ca="1">SUM(C6:C12)</f>
        <v>80</v>
      </c>
      <c r="D5" s="26">
        <f ca="1">SUM(D6:D12)</f>
        <v>57</v>
      </c>
      <c r="E5" s="27">
        <f ca="1">IFERROR(D5/C5,"--")</f>
        <v>0.71250000000000002</v>
      </c>
      <c r="F5" s="26">
        <f ca="1">SUM(F6:F12)</f>
        <v>56</v>
      </c>
      <c r="G5" s="26">
        <f ca="1">SUM(G6:G12)</f>
        <v>56</v>
      </c>
      <c r="H5" s="26">
        <f ca="1">SUM(H6:H12)</f>
        <v>43</v>
      </c>
      <c r="I5" s="27">
        <f ca="1">IFERROR(H5/G5,"--")</f>
        <v>0.7678571428571429</v>
      </c>
      <c r="J5" s="26">
        <f ca="1">SUM(J6:J12)</f>
        <v>10</v>
      </c>
      <c r="K5" s="26">
        <f ca="1">SUM(K6:K12)</f>
        <v>10</v>
      </c>
      <c r="L5" s="26">
        <f ca="1">SUM(L6:L12)</f>
        <v>8</v>
      </c>
      <c r="M5" s="27">
        <f ca="1">IFERROR(L5/K5,"--")</f>
        <v>0.8</v>
      </c>
      <c r="N5" s="26">
        <f ca="1">SUM(N6:N12)</f>
        <v>14</v>
      </c>
      <c r="O5" s="26">
        <f ca="1">SUM(O6:O12)</f>
        <v>14</v>
      </c>
      <c r="P5" s="26">
        <f ca="1">SUM(P6:P12)</f>
        <v>6</v>
      </c>
      <c r="Q5" s="27">
        <f ca="1">IFERROR(P5/O5,"--")</f>
        <v>0.42857142857142855</v>
      </c>
    </row>
    <row r="6" spans="1:17" ht="38.25" customHeight="1">
      <c r="A6" s="28" t="s">
        <v>12</v>
      </c>
      <c r="B6" s="29" cm="1">
        <f t="array" ref="B6" ca="1">COUNTIF(INDIRECT("'台账'!B5:B"&amp;MATCH("持证矿山",台账!A:A,0)-1),INDEX(A:A,ROW()))</f>
        <v>2</v>
      </c>
      <c r="C6" s="29" cm="1">
        <f t="array" ref="C6" ca="1">COUNTIF(INDIRECT("'台账'!B5:B"&amp;MATCH("建设底数",台账!A:A,0)-1),INDEX(A:A,ROW()))</f>
        <v>2</v>
      </c>
      <c r="D6" s="29" cm="1">
        <f t="array" ref="D6" ca="1">COUNTIF(INDIRECT("'台账'!B5:B"&amp;MATCH("建成数量",台账!A:A,0)-1),INDEX(A:A,ROW()))</f>
        <v>2</v>
      </c>
      <c r="E6" s="27">
        <f t="shared" ref="E6:E11" ca="1" si="0">IFERROR(D6/C6,"--")</f>
        <v>1</v>
      </c>
      <c r="F6" s="29" cm="1">
        <f t="array" ref="F6" ca="1">COUNTIFS(INDIRECT("'台账'!B5:B"&amp;MATCH("持证矿山",台账!A:A,0)-1),INDEX(A:A,ROW()),INDIRECT("'台账'!F5:F"&amp;MATCH("持证矿山",台账!A:A,0)-1),"大型")</f>
        <v>0</v>
      </c>
      <c r="G6" s="29" cm="1">
        <f t="array" ref="G6" ca="1">COUNTIFS(INDIRECT("'台账'!B5:B"&amp;MATCH("建设底数",台账!A:A,0)-1),INDEX(A:A,ROW()),INDIRECT("'台账'!F5:F"&amp;MATCH("建设底数",台账!A:A,0)-1),"大型")</f>
        <v>0</v>
      </c>
      <c r="H6" s="29" cm="1">
        <f t="array" ref="H6" ca="1">COUNTIFS(INDIRECT("'台账'!B5:B"&amp;MATCH("建成数量",台账!A:A,0)-1),INDEX(A:A,ROW()),INDIRECT("'台账'!F5:F"&amp;MATCH("建成数量",台账!A:A,0)-1),"大型")</f>
        <v>0</v>
      </c>
      <c r="I6" s="33" t="str">
        <f ca="1">IFERROR(H6/G6,"--")</f>
        <v>--</v>
      </c>
      <c r="J6" s="29" cm="1">
        <f t="array" ref="J6" ca="1">COUNTIFS(INDIRECT("'台账'!B5:B"&amp;MATCH("持证矿山",台账!A:A,0)-1),INDEX(A:A,ROW()),INDIRECT("'台账'!G5:G"&amp;MATCH("持证矿山",台账!A:A,0)-1),"中型")</f>
        <v>0</v>
      </c>
      <c r="K6" s="29" cm="1">
        <f t="array" ref="K6" ca="1">COUNTIFS(INDIRECT("'台账'!B5:B"&amp;MATCH("建设底数",台账!A:A,0)-1),INDEX(A:A,ROW()),INDIRECT("'台账'!G5:G"&amp;MATCH("建设底数",台账!A:A,0)-1),"中型")</f>
        <v>0</v>
      </c>
      <c r="L6" s="29" cm="1">
        <f t="array" ref="L6" ca="1">COUNTIFS(INDIRECT("'台账'!B5:B"&amp;MATCH("建成数量",台账!A:A,0)-1),INDEX(A:A,ROW()),INDIRECT("'台账'!G5:G"&amp;MATCH("建成数量",台账!A:A,0)-1),"中型")</f>
        <v>0</v>
      </c>
      <c r="M6" s="33" t="str">
        <f ca="1">IFERROR(L6/K6,"--")</f>
        <v>--</v>
      </c>
      <c r="N6" s="29" cm="1">
        <f t="array" ref="N6" ca="1">COUNTIFS(INDIRECT("'台账'!B5:B"&amp;MATCH("持证矿山",台账!A:A,0)-1),INDEX(A:A,ROW()),INDIRECT("'台账'!H5:H"&amp;MATCH("持证矿山",台账!A:A,0)-1),"小型")</f>
        <v>2</v>
      </c>
      <c r="O6" s="29" cm="1">
        <f t="array" ref="O6" ca="1">COUNTIFS(INDIRECT("'台账'!B5:B"&amp;MATCH("建设底数",台账!A:A,0)-1),INDEX(A:A,ROW()),INDIRECT("'台账'!H5:H"&amp;MATCH("建设底数",台账!A:A,0)-1),"小型")</f>
        <v>2</v>
      </c>
      <c r="P6" s="29" cm="1">
        <f t="array" ref="P6" ca="1">COUNTIFS(INDIRECT("'台账'!B5:B"&amp;MATCH("建成数量",台账!A:A,0)-1),INDEX(A:A,ROW()),INDIRECT("'台账'!H5:H"&amp;MATCH("建成数量",台账!A:A,0)-1),"小型")</f>
        <v>2</v>
      </c>
      <c r="Q6" s="33">
        <f ca="1">IFERROR(P6/O6,"--")</f>
        <v>1</v>
      </c>
    </row>
    <row r="7" spans="1:17" ht="38.25" customHeight="1">
      <c r="A7" s="28" t="s">
        <v>13</v>
      </c>
      <c r="B7" s="29" cm="1">
        <f t="array" ref="B7" ca="1">COUNTIF(INDIRECT("'台账'!B5:B"&amp;MATCH("持证矿山",台账!A:A,0)-1),INDEX(A:A,ROW()))</f>
        <v>11</v>
      </c>
      <c r="C7" s="29" cm="1">
        <f t="array" ref="C7" ca="1">COUNTIF(INDIRECT("'台账'!B5:B"&amp;MATCH("建设底数",台账!A:A,0)-1),INDEX(A:A,ROW()))</f>
        <v>11</v>
      </c>
      <c r="D7" s="29" cm="1">
        <f t="array" ref="D7" ca="1">COUNTIF(INDIRECT("'台账'!B5:B"&amp;MATCH("建成数量",台账!A:A,0)-1),INDEX(A:A,ROW()))</f>
        <v>5</v>
      </c>
      <c r="E7" s="27">
        <f t="shared" ca="1" si="0"/>
        <v>0.45454545454545453</v>
      </c>
      <c r="F7" s="29" cm="1">
        <f t="array" ref="F7" ca="1">COUNTIFS(INDIRECT("'台账'!B5:B"&amp;MATCH("持证矿山",台账!A:A,0)-1),INDEX(A:A,ROW()),INDIRECT("'台账'!F5:F"&amp;MATCH("持证矿山",台账!A:A,0)-1),"大型")</f>
        <v>8</v>
      </c>
      <c r="G7" s="29" cm="1">
        <f t="array" ref="G7" ca="1">COUNTIFS(INDIRECT("'台账'!B5:B"&amp;MATCH("建设底数",台账!A:A,0)-1),INDEX(A:A,ROW()),INDIRECT("'台账'!F5:F"&amp;MATCH("建设底数",台账!A:A,0)-1),"大型")</f>
        <v>8</v>
      </c>
      <c r="H7" s="29" cm="1">
        <f t="array" ref="H7" ca="1">COUNTIFS(INDIRECT("'台账'!B5:B"&amp;MATCH("建成数量",台账!A:A,0)-1),INDEX(A:A,ROW()),INDIRECT("'台账'!F5:F"&amp;MATCH("建成数量",台账!A:A,0)-1),"大型")</f>
        <v>5</v>
      </c>
      <c r="I7" s="33">
        <f t="shared" ref="I7:I11" ca="1" si="1">IFERROR(H7/G7,"--")</f>
        <v>0.625</v>
      </c>
      <c r="J7" s="29" cm="1">
        <f t="array" ref="J7" ca="1">COUNTIFS(INDIRECT("'台账'!B5:B"&amp;MATCH("持证矿山",台账!A:A,0)-1),INDEX(A:A,ROW()),INDIRECT("'台账'!G5:G"&amp;MATCH("持证矿山",台账!A:A,0)-1),"中型")</f>
        <v>0</v>
      </c>
      <c r="K7" s="29" cm="1">
        <f t="array" ref="K7" ca="1">COUNTIFS(INDIRECT("'台账'!B5:B"&amp;MATCH("建设底数",台账!A:A,0)-1),INDEX(A:A,ROW()),INDIRECT("'台账'!G5:G"&amp;MATCH("建设底数",台账!A:A,0)-1),"中型")</f>
        <v>0</v>
      </c>
      <c r="L7" s="29" cm="1">
        <f t="array" ref="L7" ca="1">COUNTIFS(INDIRECT("'台账'!B5:B"&amp;MATCH("建成数量",台账!A:A,0)-1),INDEX(A:A,ROW()),INDIRECT("'台账'!G5:G"&amp;MATCH("建成数量",台账!A:A,0)-1),"中型")</f>
        <v>0</v>
      </c>
      <c r="M7" s="33" t="str">
        <f t="shared" ref="M7:M11" ca="1" si="2">IFERROR(L7/K7,"--")</f>
        <v>--</v>
      </c>
      <c r="N7" s="29" cm="1">
        <f t="array" ref="N7" ca="1">COUNTIFS(INDIRECT("'台账'!B5:B"&amp;MATCH("持证矿山",台账!A:A,0)-1),INDEX(A:A,ROW()),INDIRECT("'台账'!H5:H"&amp;MATCH("持证矿山",台账!A:A,0)-1),"小型")</f>
        <v>3</v>
      </c>
      <c r="O7" s="29" cm="1">
        <f t="array" ref="O7" ca="1">COUNTIFS(INDIRECT("'台账'!B5:B"&amp;MATCH("建设底数",台账!A:A,0)-1),INDEX(A:A,ROW()),INDIRECT("'台账'!H5:H"&amp;MATCH("建设底数",台账!A:A,0)-1),"小型")</f>
        <v>3</v>
      </c>
      <c r="P7" s="29" cm="1">
        <f t="array" ref="P7" ca="1">COUNTIFS(INDIRECT("'台账'!B5:B"&amp;MATCH("建成数量",台账!A:A,0)-1),INDEX(A:A,ROW()),INDIRECT("'台账'!H5:H"&amp;MATCH("建成数量",台账!A:A,0)-1),"小型")</f>
        <v>0</v>
      </c>
      <c r="Q7" s="33">
        <f t="shared" ref="Q7:Q11" ca="1" si="3">IFERROR(P7/O7,"--")</f>
        <v>0</v>
      </c>
    </row>
    <row r="8" spans="1:17" ht="38.25" customHeight="1">
      <c r="A8" s="28" t="s">
        <v>14</v>
      </c>
      <c r="B8" s="29" cm="1">
        <f t="array" ref="B8" ca="1">COUNTIF(INDIRECT("'台账'!B5:B"&amp;MATCH("持证矿山",台账!A:A,0)-1),INDEX(A:A,ROW()))</f>
        <v>18</v>
      </c>
      <c r="C8" s="29" cm="1">
        <f t="array" ref="C8" ca="1">COUNTIF(INDIRECT("'台账'!B5:B"&amp;MATCH("建设底数",台账!A:A,0)-1),INDEX(A:A,ROW()))</f>
        <v>18</v>
      </c>
      <c r="D8" s="29" cm="1">
        <f t="array" ref="D8" ca="1">COUNTIF(INDIRECT("'台账'!B5:B"&amp;MATCH("建成数量",台账!A:A,0)-1),INDEX(A:A,ROW()))</f>
        <v>13</v>
      </c>
      <c r="E8" s="27">
        <f t="shared" ca="1" si="0"/>
        <v>0.72222222222222221</v>
      </c>
      <c r="F8" s="29" cm="1">
        <f t="array" ref="F8" ca="1">COUNTIFS(INDIRECT("'台账'!B5:B"&amp;MATCH("持证矿山",台账!A:A,0)-1),INDEX(A:A,ROW()),INDIRECT("'台账'!F5:F"&amp;MATCH("持证矿山",台账!A:A,0)-1),"大型")</f>
        <v>12</v>
      </c>
      <c r="G8" s="29" cm="1">
        <f t="array" ref="G8" ca="1">COUNTIFS(INDIRECT("'台账'!B5:B"&amp;MATCH("建设底数",台账!A:A,0)-1),INDEX(A:A,ROW()),INDIRECT("'台账'!F5:F"&amp;MATCH("建设底数",台账!A:A,0)-1),"大型")</f>
        <v>12</v>
      </c>
      <c r="H8" s="29" cm="1">
        <f t="array" ref="H8" ca="1">COUNTIFS(INDIRECT("'台账'!B5:B"&amp;MATCH("建成数量",台账!A:A,0)-1),INDEX(A:A,ROW()),INDIRECT("'台账'!F5:F"&amp;MATCH("建成数量",台账!A:A,0)-1),"大型")</f>
        <v>10</v>
      </c>
      <c r="I8" s="33">
        <f t="shared" ca="1" si="1"/>
        <v>0.83333333333333337</v>
      </c>
      <c r="J8" s="29" cm="1">
        <f t="array" ref="J8" ca="1">COUNTIFS(INDIRECT("'台账'!B5:B"&amp;MATCH("持证矿山",台账!A:A,0)-1),INDEX(A:A,ROW()),INDIRECT("'台账'!G5:G"&amp;MATCH("持证矿山",台账!A:A,0)-1),"中型")</f>
        <v>4</v>
      </c>
      <c r="K8" s="29" cm="1">
        <f t="array" ref="K8" ca="1">COUNTIFS(INDIRECT("'台账'!B5:B"&amp;MATCH("建设底数",台账!A:A,0)-1),INDEX(A:A,ROW()),INDIRECT("'台账'!G5:G"&amp;MATCH("建设底数",台账!A:A,0)-1),"中型")</f>
        <v>4</v>
      </c>
      <c r="L8" s="29" cm="1">
        <f t="array" ref="L8" ca="1">COUNTIFS(INDIRECT("'台账'!B5:B"&amp;MATCH("建成数量",台账!A:A,0)-1),INDEX(A:A,ROW()),INDIRECT("'台账'!G5:G"&amp;MATCH("建成数量",台账!A:A,0)-1),"中型")</f>
        <v>3</v>
      </c>
      <c r="M8" s="33">
        <f t="shared" ca="1" si="2"/>
        <v>0.75</v>
      </c>
      <c r="N8" s="29" cm="1">
        <f t="array" ref="N8" ca="1">COUNTIFS(INDIRECT("'台账'!B5:B"&amp;MATCH("持证矿山",台账!A:A,0)-1),INDEX(A:A,ROW()),INDIRECT("'台账'!H5:H"&amp;MATCH("持证矿山",台账!A:A,0)-1),"小型")</f>
        <v>2</v>
      </c>
      <c r="O8" s="29" cm="1">
        <f t="array" ref="O8" ca="1">COUNTIFS(INDIRECT("'台账'!B5:B"&amp;MATCH("建设底数",台账!A:A,0)-1),INDEX(A:A,ROW()),INDIRECT("'台账'!H5:H"&amp;MATCH("建设底数",台账!A:A,0)-1),"小型")</f>
        <v>2</v>
      </c>
      <c r="P8" s="29" cm="1">
        <f t="array" ref="P8" ca="1">COUNTIFS(INDIRECT("'台账'!B5:B"&amp;MATCH("建成数量",台账!A:A,0)-1),INDEX(A:A,ROW()),INDIRECT("'台账'!H5:H"&amp;MATCH("建成数量",台账!A:A,0)-1),"小型")</f>
        <v>0</v>
      </c>
      <c r="Q8" s="33">
        <f t="shared" ca="1" si="3"/>
        <v>0</v>
      </c>
    </row>
    <row r="9" spans="1:17" ht="38.25" customHeight="1">
      <c r="A9" s="30" t="s">
        <v>15</v>
      </c>
      <c r="B9" s="31" cm="1">
        <f t="array" ref="B9" ca="1">COUNTIF(INDIRECT("'台账'!B5:B"&amp;MATCH("持证矿山",台账!A:A,0)-1),INDEX(A:A,ROW()))</f>
        <v>15</v>
      </c>
      <c r="C9" s="31" cm="1">
        <f t="array" ref="C9" ca="1">COUNTIF(INDIRECT("'台账'!B5:B"&amp;MATCH("建设底数",台账!A:A,0)-1),INDEX(A:A,ROW()))</f>
        <v>15</v>
      </c>
      <c r="D9" s="31" cm="1">
        <f t="array" ref="D9" ca="1">COUNTIF(INDIRECT("'台账'!B5:B"&amp;MATCH("建成数量",台账!A:A,0)-1),INDEX(A:A,ROW()))</f>
        <v>12</v>
      </c>
      <c r="E9" s="32">
        <f t="shared" ca="1" si="0"/>
        <v>0.8</v>
      </c>
      <c r="F9" s="31" cm="1">
        <f t="array" ref="F9" ca="1">COUNTIFS(INDIRECT("'台账'!B5:B"&amp;MATCH("持证矿山",台账!A:A,0)-1),INDEX(A:A,ROW()),INDIRECT("'台账'!F5:F"&amp;MATCH("持证矿山",台账!A:A,0)-1),"大型")</f>
        <v>13</v>
      </c>
      <c r="G9" s="31" cm="1">
        <f t="array" ref="G9" ca="1">COUNTIFS(INDIRECT("'台账'!B5:B"&amp;MATCH("建设底数",台账!A:A,0)-1),INDEX(A:A,ROW()),INDIRECT("'台账'!F5:F"&amp;MATCH("建设底数",台账!A:A,0)-1),"大型")</f>
        <v>13</v>
      </c>
      <c r="H9" s="31" cm="1">
        <f t="array" ref="H9" ca="1">COUNTIFS(INDIRECT("'台账'!B5:B"&amp;MATCH("建成数量",台账!A:A,0)-1),INDEX(A:A,ROW()),INDIRECT("'台账'!F5:F"&amp;MATCH("建成数量",台账!A:A,0)-1),"大型")</f>
        <v>10</v>
      </c>
      <c r="I9" s="34">
        <f t="shared" ca="1" si="1"/>
        <v>0.76923076923076927</v>
      </c>
      <c r="J9" s="31" cm="1">
        <f t="array" ref="J9" ca="1">COUNTIFS(INDIRECT("'台账'!B5:B"&amp;MATCH("持证矿山",台账!A:A,0)-1),INDEX(A:A,ROW()),INDIRECT("'台账'!G5:G"&amp;MATCH("持证矿山",台账!A:A,0)-1),"中型")</f>
        <v>2</v>
      </c>
      <c r="K9" s="31" cm="1">
        <f t="array" ref="K9" ca="1">COUNTIFS(INDIRECT("'台账'!B5:B"&amp;MATCH("建设底数",台账!A:A,0)-1),INDEX(A:A,ROW()),INDIRECT("'台账'!G5:G"&amp;MATCH("建设底数",台账!A:A,0)-1),"中型")</f>
        <v>2</v>
      </c>
      <c r="L9" s="31" cm="1">
        <f t="array" ref="L9" ca="1">COUNTIFS(INDIRECT("'台账'!B5:B"&amp;MATCH("建成数量",台账!A:A,0)-1),INDEX(A:A,ROW()),INDIRECT("'台账'!G5:G"&amp;MATCH("建成数量",台账!A:A,0)-1),"中型")</f>
        <v>2</v>
      </c>
      <c r="M9" s="34">
        <f t="shared" ca="1" si="2"/>
        <v>1</v>
      </c>
      <c r="N9" s="31" cm="1">
        <f t="array" ref="N9" ca="1">COUNTIFS(INDIRECT("'台账'!B5:B"&amp;MATCH("持证矿山",台账!A:A,0)-1),INDEX(A:A,ROW()),INDIRECT("'台账'!H5:H"&amp;MATCH("持证矿山",台账!A:A,0)-1),"小型")</f>
        <v>0</v>
      </c>
      <c r="O9" s="31" cm="1">
        <f t="array" ref="O9" ca="1">COUNTIFS(INDIRECT("'台账'!B5:B"&amp;MATCH("建设底数",台账!A:A,0)-1),INDEX(A:A,ROW()),INDIRECT("'台账'!H5:H"&amp;MATCH("建设底数",台账!A:A,0)-1),"小型")</f>
        <v>0</v>
      </c>
      <c r="P9" s="31" cm="1">
        <f t="array" ref="P9" ca="1">COUNTIFS(INDIRECT("'台账'!B5:B"&amp;MATCH("建成数量",台账!A:A,0)-1),INDEX(A:A,ROW()),INDIRECT("'台账'!H5:H"&amp;MATCH("建成数量",台账!A:A,0)-1),"小型")</f>
        <v>0</v>
      </c>
      <c r="Q9" s="34" t="str">
        <f t="shared" ca="1" si="3"/>
        <v>--</v>
      </c>
    </row>
    <row r="10" spans="1:17" ht="38.25" customHeight="1">
      <c r="A10" s="28" t="s">
        <v>16</v>
      </c>
      <c r="B10" s="29" cm="1">
        <f t="array" ref="B10" ca="1">COUNTIF(INDIRECT("'台账'!B5:B"&amp;MATCH("持证矿山",台账!A:A,0)-1),INDEX(A:A,ROW()))</f>
        <v>16</v>
      </c>
      <c r="C10" s="29" cm="1">
        <f t="array" ref="C10" ca="1">COUNTIF(INDIRECT("'台账'!B5:B"&amp;MATCH("建设底数",台账!A:A,0)-1),INDEX(A:A,ROW()))</f>
        <v>16</v>
      </c>
      <c r="D10" s="29" cm="1">
        <f t="array" ref="D10" ca="1">COUNTIF(INDIRECT("'台账'!B5:B"&amp;MATCH("建成数量",台账!A:A,0)-1),INDEX(A:A,ROW()))</f>
        <v>12</v>
      </c>
      <c r="E10" s="27">
        <f t="shared" ca="1" si="0"/>
        <v>0.75</v>
      </c>
      <c r="F10" s="29" cm="1">
        <f t="array" ref="F10" ca="1">COUNTIFS(INDIRECT("'台账'!B5:B"&amp;MATCH("持证矿山",台账!A:A,0)-1),INDEX(A:A,ROW()),INDIRECT("'台账'!F5:F"&amp;MATCH("持证矿山",台账!A:A,0)-1),"大型")</f>
        <v>9</v>
      </c>
      <c r="G10" s="29" cm="1">
        <f t="array" ref="G10" ca="1">COUNTIFS(INDIRECT("'台账'!B5:B"&amp;MATCH("建设底数",台账!A:A,0)-1),INDEX(A:A,ROW()),INDIRECT("'台账'!F5:F"&amp;MATCH("建设底数",台账!A:A,0)-1),"大型")</f>
        <v>9</v>
      </c>
      <c r="H10" s="29" cm="1">
        <f t="array" ref="H10" ca="1">COUNTIFS(INDIRECT("'台账'!B5:B"&amp;MATCH("建成数量",台账!A:A,0)-1),INDEX(A:A,ROW()),INDIRECT("'台账'!F5:F"&amp;MATCH("建成数量",台账!A:A,0)-1),"大型")</f>
        <v>7</v>
      </c>
      <c r="I10" s="33">
        <f t="shared" ca="1" si="1"/>
        <v>0.77777777777777779</v>
      </c>
      <c r="J10" s="29" cm="1">
        <f t="array" ref="J10" ca="1">COUNTIFS(INDIRECT("'台账'!B5:B"&amp;MATCH("持证矿山",台账!A:A,0)-1),INDEX(A:A,ROW()),INDIRECT("'台账'!G5:G"&amp;MATCH("持证矿山",台账!A:A,0)-1),"中型")</f>
        <v>1</v>
      </c>
      <c r="K10" s="29" cm="1">
        <f t="array" ref="K10" ca="1">COUNTIFS(INDIRECT("'台账'!B5:B"&amp;MATCH("建设底数",台账!A:A,0)-1),INDEX(A:A,ROW()),INDIRECT("'台账'!G5:G"&amp;MATCH("建设底数",台账!A:A,0)-1),"中型")</f>
        <v>1</v>
      </c>
      <c r="L10" s="29" cm="1">
        <f t="array" ref="L10" ca="1">COUNTIFS(INDIRECT("'台账'!B5:B"&amp;MATCH("建成数量",台账!A:A,0)-1),INDEX(A:A,ROW()),INDIRECT("'台账'!G5:G"&amp;MATCH("建成数量",台账!A:A,0)-1),"中型")</f>
        <v>1</v>
      </c>
      <c r="M10" s="33">
        <f t="shared" ca="1" si="2"/>
        <v>1</v>
      </c>
      <c r="N10" s="29" cm="1">
        <f t="array" ref="N10" ca="1">COUNTIFS(INDIRECT("'台账'!B5:B"&amp;MATCH("持证矿山",台账!A:A,0)-1),INDEX(A:A,ROW()),INDIRECT("'台账'!H5:H"&amp;MATCH("持证矿山",台账!A:A,0)-1),"小型")</f>
        <v>6</v>
      </c>
      <c r="O10" s="29" cm="1">
        <f t="array" ref="O10" ca="1">COUNTIFS(INDIRECT("'台账'!B5:B"&amp;MATCH("建设底数",台账!A:A,0)-1),INDEX(A:A,ROW()),INDIRECT("'台账'!H5:H"&amp;MATCH("建设底数",台账!A:A,0)-1),"小型")</f>
        <v>6</v>
      </c>
      <c r="P10" s="29" cm="1">
        <f t="array" ref="P10" ca="1">COUNTIFS(INDIRECT("'台账'!B5:B"&amp;MATCH("建成数量",台账!A:A,0)-1),INDEX(A:A,ROW()),INDIRECT("'台账'!H5:H"&amp;MATCH("建成数量",台账!A:A,0)-1),"小型")</f>
        <v>4</v>
      </c>
      <c r="Q10" s="33">
        <f t="shared" ca="1" si="3"/>
        <v>0.66666666666666663</v>
      </c>
    </row>
    <row r="11" spans="1:17" ht="38.25" customHeight="1">
      <c r="A11" s="28" t="s">
        <v>17</v>
      </c>
      <c r="B11" s="29" cm="1">
        <f t="array" ref="B11" ca="1">COUNTIF(INDIRECT("'台账'!B5:B"&amp;MATCH("持证矿山",台账!A:A,0)-1),INDEX(A:A,ROW()))</f>
        <v>17</v>
      </c>
      <c r="C11" s="29" cm="1">
        <f t="array" ref="C11" ca="1">COUNTIF(INDIRECT("'台账'!B5:B"&amp;MATCH("建设底数",台账!A:A,0)-1),INDEX(A:A,ROW()))</f>
        <v>17</v>
      </c>
      <c r="D11" s="29" cm="1">
        <f t="array" ref="D11" ca="1">COUNTIF(INDIRECT("'台账'!B5:B"&amp;MATCH("建成数量",台账!A:A,0)-1),INDEX(A:A,ROW()))</f>
        <v>13</v>
      </c>
      <c r="E11" s="27">
        <f t="shared" ca="1" si="0"/>
        <v>0.76470588235294112</v>
      </c>
      <c r="F11" s="29" cm="1">
        <f t="array" ref="F11" ca="1">COUNTIFS(INDIRECT("'台账'!B5:B"&amp;MATCH("持证矿山",台账!A:A,0)-1),INDEX(A:A,ROW()),INDIRECT("'台账'!F5:F"&amp;MATCH("持证矿山",台账!A:A,0)-1),"大型")</f>
        <v>14</v>
      </c>
      <c r="G11" s="29" cm="1">
        <f t="array" ref="G11" ca="1">COUNTIFS(INDIRECT("'台账'!B5:B"&amp;MATCH("建设底数",台账!A:A,0)-1),INDEX(A:A,ROW()),INDIRECT("'台账'!F5:F"&amp;MATCH("建设底数",台账!A:A,0)-1),"大型")</f>
        <v>14</v>
      </c>
      <c r="H11" s="29" cm="1">
        <f t="array" ref="H11" ca="1">COUNTIFS(INDIRECT("'台账'!B5:B"&amp;MATCH("建成数量",台账!A:A,0)-1),INDEX(A:A,ROW()),INDIRECT("'台账'!F5:F"&amp;MATCH("建成数量",台账!A:A,0)-1),"大型")</f>
        <v>11</v>
      </c>
      <c r="I11" s="33">
        <f t="shared" ca="1" si="1"/>
        <v>0.7857142857142857</v>
      </c>
      <c r="J11" s="29" cm="1">
        <f t="array" ref="J11" ca="1">COUNTIFS(INDIRECT("'台账'!B5:B"&amp;MATCH("持证矿山",台账!A:A,0)-1),INDEX(A:A,ROW()),INDIRECT("'台账'!G5:G"&amp;MATCH("持证矿山",台账!A:A,0)-1),"中型")</f>
        <v>3</v>
      </c>
      <c r="K11" s="29" cm="1">
        <f t="array" ref="K11" ca="1">COUNTIFS(INDIRECT("'台账'!B5:B"&amp;MATCH("建设底数",台账!A:A,0)-1),INDEX(A:A,ROW()),INDIRECT("'台账'!G5:G"&amp;MATCH("建设底数",台账!A:A,0)-1),"中型")</f>
        <v>3</v>
      </c>
      <c r="L11" s="29" cm="1">
        <f t="array" ref="L11" ca="1">COUNTIFS(INDIRECT("'台账'!B5:B"&amp;MATCH("建成数量",台账!A:A,0)-1),INDEX(A:A,ROW()),INDIRECT("'台账'!G5:G"&amp;MATCH("建成数量",台账!A:A,0)-1),"中型")</f>
        <v>2</v>
      </c>
      <c r="M11" s="33">
        <f t="shared" ca="1" si="2"/>
        <v>0.66666666666666663</v>
      </c>
      <c r="N11" s="29" cm="1">
        <f t="array" ref="N11" ca="1">COUNTIFS(INDIRECT("'台账'!B5:B"&amp;MATCH("持证矿山",台账!A:A,0)-1),INDEX(A:A,ROW()),INDIRECT("'台账'!H5:H"&amp;MATCH("持证矿山",台账!A:A,0)-1),"小型")</f>
        <v>0</v>
      </c>
      <c r="O11" s="29" cm="1">
        <f t="array" ref="O11" ca="1">COUNTIFS(INDIRECT("'台账'!B5:B"&amp;MATCH("建设底数",台账!A:A,0)-1),INDEX(A:A,ROW()),INDIRECT("'台账'!H5:H"&amp;MATCH("建设底数",台账!A:A,0)-1),"小型")</f>
        <v>0</v>
      </c>
      <c r="P11" s="29" cm="1">
        <f t="array" ref="P11" ca="1">COUNTIFS(INDIRECT("'台账'!B5:B"&amp;MATCH("建成数量",台账!A:A,0)-1),INDEX(A:A,ROW()),INDIRECT("'台账'!H5:H"&amp;MATCH("建成数量",台账!A:A,0)-1),"小型")</f>
        <v>0</v>
      </c>
      <c r="Q11" s="33" t="str">
        <f t="shared" ca="1" si="3"/>
        <v>--</v>
      </c>
    </row>
    <row r="12" spans="1:17" ht="38.25" customHeight="1">
      <c r="A12" s="28" t="s">
        <v>18</v>
      </c>
      <c r="B12" s="29" cm="1">
        <f t="array" ref="B12" ca="1">COUNTIF(INDIRECT("'台账'!B5:B"&amp;MATCH("持证矿山",台账!A:A,0)-1),INDEX(A:A,ROW()))</f>
        <v>1</v>
      </c>
      <c r="C12" s="29" cm="1">
        <f t="array" ref="C12" ca="1">COUNTIF(INDIRECT("'台账'!B5:B"&amp;MATCH("建设底数",台账!A:A,0)-1),INDEX(A:A,ROW()))</f>
        <v>1</v>
      </c>
      <c r="D12" s="29" cm="1">
        <f t="array" ref="D12" ca="1">COUNTIF(INDIRECT("'台账'!B5:B"&amp;MATCH("建成数量",台账!A:A,0)-1),INDEX(A:A,ROW()))</f>
        <v>0</v>
      </c>
      <c r="E12" s="27">
        <f t="shared" ref="E12" ca="1" si="4">IFERROR(D12/C12,"--")</f>
        <v>0</v>
      </c>
      <c r="F12" s="29" cm="1">
        <f t="array" ref="F12" ca="1">COUNTIFS(INDIRECT("'台账'!B5:B"&amp;MATCH("持证矿山",台账!A:A,0)-1),INDEX(A:A,ROW()),INDIRECT("'台账'!F5:F"&amp;MATCH("持证矿山",台账!A:A,0)-1),"大型")</f>
        <v>0</v>
      </c>
      <c r="G12" s="29" cm="1">
        <f t="array" ref="G12" ca="1">COUNTIFS(INDIRECT("'台账'!B5:B"&amp;MATCH("建设底数",台账!A:A,0)-1),INDEX(A:A,ROW()),INDIRECT("'台账'!F5:F"&amp;MATCH("建设底数",台账!A:A,0)-1),"大型")</f>
        <v>0</v>
      </c>
      <c r="H12" s="29" cm="1">
        <f t="array" ref="H12" ca="1">COUNTIFS(INDIRECT("'台账'!B5:B"&amp;MATCH("建成数量",台账!A:A,0)-1),INDEX(A:A,ROW()),INDIRECT("'台账'!F5:F"&amp;MATCH("建成数量",台账!A:A,0)-1),"大型")</f>
        <v>0</v>
      </c>
      <c r="I12" s="33" t="str">
        <f t="shared" ref="I12" ca="1" si="5">IFERROR(H12/G12,"--")</f>
        <v>--</v>
      </c>
      <c r="J12" s="29" cm="1">
        <f t="array" ref="J12" ca="1">COUNTIFS(INDIRECT("'台账'!B5:B"&amp;MATCH("持证矿山",台账!A:A,0)-1),INDEX(A:A,ROW()),INDIRECT("'台账'!G5:G"&amp;MATCH("持证矿山",台账!A:A,0)-1),"中型")</f>
        <v>0</v>
      </c>
      <c r="K12" s="29" cm="1">
        <f t="array" ref="K12" ca="1">COUNTIFS(INDIRECT("'台账'!B5:B"&amp;MATCH("建设底数",台账!A:A,0)-1),INDEX(A:A,ROW()),INDIRECT("'台账'!G5:G"&amp;MATCH("建设底数",台账!A:A,0)-1),"中型")</f>
        <v>0</v>
      </c>
      <c r="L12" s="29" cm="1">
        <f t="array" ref="L12" ca="1">COUNTIFS(INDIRECT("'台账'!B5:B"&amp;MATCH("建成数量",台账!A:A,0)-1),INDEX(A:A,ROW()),INDIRECT("'台账'!G5:G"&amp;MATCH("建成数量",台账!A:A,0)-1),"中型")</f>
        <v>0</v>
      </c>
      <c r="M12" s="33" t="str">
        <f t="shared" ref="M12" ca="1" si="6">IFERROR(L12/K12,"--")</f>
        <v>--</v>
      </c>
      <c r="N12" s="29" cm="1">
        <f t="array" ref="N12" ca="1">COUNTIFS(INDIRECT("'台账'!B5:B"&amp;MATCH("持证矿山",台账!A:A,0)-1),INDEX(A:A,ROW()),INDIRECT("'台账'!H5:H"&amp;MATCH("持证矿山",台账!A:A,0)-1),"小型")</f>
        <v>1</v>
      </c>
      <c r="O12" s="29" cm="1">
        <f t="array" ref="O12" ca="1">COUNTIFS(INDIRECT("'台账'!B5:B"&amp;MATCH("建设底数",台账!A:A,0)-1),INDEX(A:A,ROW()),INDIRECT("'台账'!H5:H"&amp;MATCH("建设底数",台账!A:A,0)-1),"小型")</f>
        <v>1</v>
      </c>
      <c r="P12" s="29" cm="1">
        <f t="array" ref="P12" ca="1">COUNTIFS(INDIRECT("'台账'!B5:B"&amp;MATCH("建成数量",台账!A:A,0)-1),INDEX(A:A,ROW()),INDIRECT("'台账'!H5:H"&amp;MATCH("建成数量",台账!A:A,0)-1),"小型")</f>
        <v>0</v>
      </c>
      <c r="Q12" s="33">
        <f t="shared" ref="Q12" ca="1" si="7">IFERROR(P12/O12,"--")</f>
        <v>0</v>
      </c>
    </row>
  </sheetData>
  <mergeCells count="6">
    <mergeCell ref="A2:Q2"/>
    <mergeCell ref="B3:E3"/>
    <mergeCell ref="F3:I3"/>
    <mergeCell ref="J3:M3"/>
    <mergeCell ref="N3:Q3"/>
    <mergeCell ref="A3:A4"/>
  </mergeCells>
  <phoneticPr fontId="5"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92"/>
  <sheetViews>
    <sheetView topLeftCell="A77" workbookViewId="0">
      <selection activeCell="G84" sqref="G84"/>
    </sheetView>
  </sheetViews>
  <sheetFormatPr defaultColWidth="9" defaultRowHeight="13.5"/>
  <cols>
    <col min="1" max="1" width="4.75" customWidth="1"/>
    <col min="2" max="2" width="7.625" customWidth="1"/>
    <col min="3" max="3" width="24.25" customWidth="1"/>
    <col min="4" max="4" width="13.25" customWidth="1"/>
    <col min="5" max="5" width="17.5" customWidth="1"/>
    <col min="6" max="8" width="7.875" customWidth="1"/>
    <col min="9" max="10" width="9.25" customWidth="1"/>
    <col min="11" max="11" width="11.75" customWidth="1"/>
    <col min="12" max="12" width="10.125" customWidth="1"/>
  </cols>
  <sheetData>
    <row r="1" spans="1:13" ht="19.5" customHeight="1">
      <c r="A1" s="39" t="s">
        <v>19</v>
      </c>
      <c r="B1" s="40"/>
      <c r="C1" s="40"/>
      <c r="D1" s="40"/>
      <c r="E1" s="40"/>
      <c r="F1" s="40"/>
      <c r="G1" s="40"/>
      <c r="H1" s="40"/>
      <c r="I1" s="40"/>
      <c r="J1" s="40"/>
      <c r="K1" s="40"/>
      <c r="L1" s="40"/>
    </row>
    <row r="2" spans="1:13" ht="36" customHeight="1">
      <c r="A2" s="41" t="s">
        <v>20</v>
      </c>
      <c r="B2" s="41"/>
      <c r="C2" s="42"/>
      <c r="D2" s="41"/>
      <c r="E2" s="42"/>
      <c r="F2" s="41"/>
      <c r="G2" s="41"/>
      <c r="H2" s="41"/>
      <c r="I2" s="41"/>
      <c r="J2" s="41"/>
      <c r="K2" s="41"/>
      <c r="L2" s="41"/>
    </row>
    <row r="3" spans="1:13" ht="30.75" customHeight="1">
      <c r="A3" s="43" t="s">
        <v>21</v>
      </c>
      <c r="B3" s="43" t="s">
        <v>2</v>
      </c>
      <c r="C3" s="43" t="s">
        <v>22</v>
      </c>
      <c r="D3" s="43" t="s">
        <v>23</v>
      </c>
      <c r="E3" s="43" t="s">
        <v>24</v>
      </c>
      <c r="F3" s="43" t="s">
        <v>25</v>
      </c>
      <c r="G3" s="43"/>
      <c r="H3" s="43"/>
      <c r="I3" s="43" t="s">
        <v>26</v>
      </c>
      <c r="J3" s="43"/>
      <c r="K3" s="43" t="s">
        <v>27</v>
      </c>
      <c r="L3" s="43" t="s">
        <v>28</v>
      </c>
      <c r="M3" s="11"/>
    </row>
    <row r="4" spans="1:13" ht="30.75" customHeight="1">
      <c r="A4" s="43"/>
      <c r="B4" s="43"/>
      <c r="C4" s="43"/>
      <c r="D4" s="43"/>
      <c r="E4" s="43"/>
      <c r="F4" s="1" t="s">
        <v>29</v>
      </c>
      <c r="G4" s="1" t="s">
        <v>30</v>
      </c>
      <c r="H4" s="1" t="s">
        <v>31</v>
      </c>
      <c r="I4" s="1" t="s">
        <v>32</v>
      </c>
      <c r="J4" s="1" t="s">
        <v>33</v>
      </c>
      <c r="K4" s="43"/>
      <c r="L4" s="43"/>
      <c r="M4" s="11"/>
    </row>
    <row r="5" spans="1:13" ht="35.1" customHeight="1">
      <c r="A5" s="2">
        <v>1</v>
      </c>
      <c r="B5" s="2" t="s">
        <v>14</v>
      </c>
      <c r="C5" s="2" t="s">
        <v>34</v>
      </c>
      <c r="D5" s="2" t="s">
        <v>35</v>
      </c>
      <c r="E5" s="2" t="s">
        <v>36</v>
      </c>
      <c r="F5" s="2" t="s">
        <v>29</v>
      </c>
      <c r="G5" s="2"/>
      <c r="H5" s="2"/>
      <c r="I5" s="12" t="s">
        <v>37</v>
      </c>
      <c r="J5" s="12"/>
      <c r="K5" s="13">
        <v>927</v>
      </c>
      <c r="L5" s="12"/>
      <c r="M5" s="11"/>
    </row>
    <row r="6" spans="1:13" ht="35.1" customHeight="1">
      <c r="A6" s="2">
        <v>2</v>
      </c>
      <c r="B6" s="2" t="s">
        <v>14</v>
      </c>
      <c r="C6" s="2" t="s">
        <v>38</v>
      </c>
      <c r="D6" s="2" t="s">
        <v>39</v>
      </c>
      <c r="E6" s="2" t="s">
        <v>40</v>
      </c>
      <c r="F6" s="2" t="s">
        <v>29</v>
      </c>
      <c r="G6" s="2"/>
      <c r="H6" s="2"/>
      <c r="I6" s="12" t="s">
        <v>37</v>
      </c>
      <c r="J6" s="12"/>
      <c r="K6" s="13">
        <v>933</v>
      </c>
      <c r="L6" s="12"/>
      <c r="M6" s="11"/>
    </row>
    <row r="7" spans="1:13" ht="35.1" customHeight="1">
      <c r="A7" s="2">
        <v>3</v>
      </c>
      <c r="B7" s="2" t="s">
        <v>14</v>
      </c>
      <c r="C7" s="2" t="s">
        <v>41</v>
      </c>
      <c r="D7" s="2" t="s">
        <v>42</v>
      </c>
      <c r="E7" s="2" t="s">
        <v>40</v>
      </c>
      <c r="F7" s="2" t="s">
        <v>29</v>
      </c>
      <c r="G7" s="2"/>
      <c r="H7" s="2"/>
      <c r="I7" s="12" t="s">
        <v>37</v>
      </c>
      <c r="J7" s="12"/>
      <c r="K7" s="13">
        <v>940</v>
      </c>
      <c r="L7" s="12"/>
      <c r="M7" s="11"/>
    </row>
    <row r="8" spans="1:13" ht="35.1" customHeight="1">
      <c r="A8" s="2">
        <v>4</v>
      </c>
      <c r="B8" s="2" t="s">
        <v>15</v>
      </c>
      <c r="C8" s="2" t="s">
        <v>43</v>
      </c>
      <c r="D8" s="2" t="s">
        <v>44</v>
      </c>
      <c r="E8" s="2" t="s">
        <v>43</v>
      </c>
      <c r="F8" s="2" t="s">
        <v>29</v>
      </c>
      <c r="G8" s="2"/>
      <c r="H8" s="2"/>
      <c r="I8" s="12" t="s">
        <v>37</v>
      </c>
      <c r="J8" s="12"/>
      <c r="K8" s="13">
        <v>951</v>
      </c>
      <c r="L8" s="12"/>
      <c r="M8" s="11"/>
    </row>
    <row r="9" spans="1:13" ht="35.1" customHeight="1">
      <c r="A9" s="2">
        <v>5</v>
      </c>
      <c r="B9" s="2" t="s">
        <v>14</v>
      </c>
      <c r="C9" s="2" t="s">
        <v>45</v>
      </c>
      <c r="D9" s="2" t="s">
        <v>46</v>
      </c>
      <c r="E9" s="2" t="s">
        <v>47</v>
      </c>
      <c r="F9" s="3"/>
      <c r="G9" s="2" t="s">
        <v>30</v>
      </c>
      <c r="H9" s="2"/>
      <c r="I9" s="12" t="s">
        <v>37</v>
      </c>
      <c r="J9" s="12"/>
      <c r="K9" s="13">
        <v>834</v>
      </c>
      <c r="L9" s="12"/>
      <c r="M9" s="11"/>
    </row>
    <row r="10" spans="1:13" ht="35.1" customHeight="1">
      <c r="A10" s="2">
        <v>6</v>
      </c>
      <c r="B10" s="2" t="s">
        <v>15</v>
      </c>
      <c r="C10" s="2" t="s">
        <v>48</v>
      </c>
      <c r="D10" s="2" t="s">
        <v>49</v>
      </c>
      <c r="E10" s="2" t="s">
        <v>48</v>
      </c>
      <c r="F10" s="3"/>
      <c r="G10" s="2" t="s">
        <v>30</v>
      </c>
      <c r="H10" s="2"/>
      <c r="I10" s="12" t="s">
        <v>37</v>
      </c>
      <c r="J10" s="12"/>
      <c r="K10" s="13">
        <v>910</v>
      </c>
      <c r="L10" s="12"/>
      <c r="M10" s="11"/>
    </row>
    <row r="11" spans="1:13" ht="35.1" customHeight="1">
      <c r="A11" s="2">
        <v>7</v>
      </c>
      <c r="B11" s="2" t="s">
        <v>16</v>
      </c>
      <c r="C11" s="2" t="s">
        <v>50</v>
      </c>
      <c r="D11" s="2" t="s">
        <v>51</v>
      </c>
      <c r="E11" s="2" t="s">
        <v>36</v>
      </c>
      <c r="F11" s="2" t="s">
        <v>29</v>
      </c>
      <c r="G11" s="2"/>
      <c r="H11" s="2"/>
      <c r="I11" s="12" t="s">
        <v>37</v>
      </c>
      <c r="J11" s="12"/>
      <c r="K11" s="13">
        <v>935</v>
      </c>
      <c r="L11" s="12"/>
      <c r="M11" s="11"/>
    </row>
    <row r="12" spans="1:13" ht="35.1" customHeight="1">
      <c r="A12" s="2">
        <v>8</v>
      </c>
      <c r="B12" s="2" t="s">
        <v>14</v>
      </c>
      <c r="C12" s="2" t="s">
        <v>52</v>
      </c>
      <c r="D12" s="2" t="s">
        <v>53</v>
      </c>
      <c r="E12" s="2" t="s">
        <v>54</v>
      </c>
      <c r="F12" s="3"/>
      <c r="G12" s="2" t="s">
        <v>30</v>
      </c>
      <c r="H12" s="2"/>
      <c r="I12" s="12"/>
      <c r="J12" s="12" t="s">
        <v>55</v>
      </c>
      <c r="K12" s="13">
        <v>929</v>
      </c>
      <c r="L12" s="12"/>
      <c r="M12" s="11"/>
    </row>
    <row r="13" spans="1:13" ht="35.1" customHeight="1">
      <c r="A13" s="2">
        <v>9</v>
      </c>
      <c r="B13" s="2" t="s">
        <v>16</v>
      </c>
      <c r="C13" s="2" t="s">
        <v>56</v>
      </c>
      <c r="D13" s="2" t="s">
        <v>57</v>
      </c>
      <c r="E13" s="2" t="s">
        <v>56</v>
      </c>
      <c r="F13" s="3"/>
      <c r="G13" s="2"/>
      <c r="H13" s="2" t="s">
        <v>31</v>
      </c>
      <c r="I13" s="12"/>
      <c r="J13" s="12" t="s">
        <v>58</v>
      </c>
      <c r="K13" s="13">
        <v>916</v>
      </c>
      <c r="L13" s="12"/>
      <c r="M13" s="11"/>
    </row>
    <row r="14" spans="1:13" ht="35.1" customHeight="1">
      <c r="A14" s="2">
        <v>10</v>
      </c>
      <c r="B14" s="2" t="s">
        <v>16</v>
      </c>
      <c r="C14" s="2" t="s">
        <v>59</v>
      </c>
      <c r="D14" s="2" t="s">
        <v>60</v>
      </c>
      <c r="E14" s="2" t="s">
        <v>61</v>
      </c>
      <c r="F14" s="3"/>
      <c r="G14" s="2"/>
      <c r="H14" s="2" t="s">
        <v>31</v>
      </c>
      <c r="I14" s="12"/>
      <c r="J14" s="12" t="s">
        <v>55</v>
      </c>
      <c r="K14" s="13">
        <v>914</v>
      </c>
      <c r="L14" s="12"/>
      <c r="M14" s="11"/>
    </row>
    <row r="15" spans="1:13" ht="35.1" customHeight="1">
      <c r="A15" s="2">
        <v>11</v>
      </c>
      <c r="B15" s="2" t="s">
        <v>17</v>
      </c>
      <c r="C15" s="2" t="s">
        <v>62</v>
      </c>
      <c r="D15" s="2" t="s">
        <v>63</v>
      </c>
      <c r="E15" s="2" t="s">
        <v>64</v>
      </c>
      <c r="F15" s="2" t="s">
        <v>29</v>
      </c>
      <c r="G15" s="2"/>
      <c r="H15" s="2"/>
      <c r="I15" s="12"/>
      <c r="J15" s="12" t="s">
        <v>55</v>
      </c>
      <c r="K15" s="13">
        <v>925</v>
      </c>
      <c r="L15" s="12"/>
      <c r="M15" s="11"/>
    </row>
    <row r="16" spans="1:13" ht="35.1" customHeight="1">
      <c r="A16" s="2">
        <v>12</v>
      </c>
      <c r="B16" s="2" t="s">
        <v>14</v>
      </c>
      <c r="C16" s="2" t="s">
        <v>65</v>
      </c>
      <c r="D16" s="2" t="s">
        <v>66</v>
      </c>
      <c r="E16" s="2" t="s">
        <v>67</v>
      </c>
      <c r="F16" s="2" t="s">
        <v>29</v>
      </c>
      <c r="G16" s="2"/>
      <c r="H16" s="2"/>
      <c r="I16" s="12"/>
      <c r="J16" s="12" t="s">
        <v>55</v>
      </c>
      <c r="K16" s="13">
        <v>851</v>
      </c>
      <c r="L16" s="12"/>
      <c r="M16" s="11"/>
    </row>
    <row r="17" spans="1:13" ht="35.1" customHeight="1">
      <c r="A17" s="2">
        <v>13</v>
      </c>
      <c r="B17" s="2" t="s">
        <v>13</v>
      </c>
      <c r="C17" s="4" t="s">
        <v>68</v>
      </c>
      <c r="D17" s="4" t="s">
        <v>69</v>
      </c>
      <c r="E17" s="4" t="s">
        <v>70</v>
      </c>
      <c r="F17" s="2" t="s">
        <v>29</v>
      </c>
      <c r="G17" s="2"/>
      <c r="H17" s="2"/>
      <c r="I17" s="12"/>
      <c r="J17" s="12" t="s">
        <v>55</v>
      </c>
      <c r="K17" s="13">
        <v>901</v>
      </c>
      <c r="L17" s="12"/>
      <c r="M17" s="11"/>
    </row>
    <row r="18" spans="1:13" ht="35.1" customHeight="1">
      <c r="A18" s="2">
        <v>14</v>
      </c>
      <c r="B18" s="2" t="s">
        <v>15</v>
      </c>
      <c r="C18" s="2" t="s">
        <v>71</v>
      </c>
      <c r="D18" s="2" t="s">
        <v>72</v>
      </c>
      <c r="E18" s="2" t="s">
        <v>71</v>
      </c>
      <c r="F18" s="2" t="s">
        <v>29</v>
      </c>
      <c r="G18" s="2"/>
      <c r="H18" s="2"/>
      <c r="I18" s="12"/>
      <c r="J18" s="12" t="s">
        <v>55</v>
      </c>
      <c r="K18" s="13">
        <v>934</v>
      </c>
      <c r="L18" s="12"/>
      <c r="M18" s="11"/>
    </row>
    <row r="19" spans="1:13" ht="35.1" customHeight="1">
      <c r="A19" s="2">
        <v>15</v>
      </c>
      <c r="B19" s="2" t="s">
        <v>15</v>
      </c>
      <c r="C19" s="2" t="s">
        <v>73</v>
      </c>
      <c r="D19" s="2" t="s">
        <v>74</v>
      </c>
      <c r="E19" s="2" t="s">
        <v>73</v>
      </c>
      <c r="F19" s="2" t="s">
        <v>29</v>
      </c>
      <c r="G19" s="2"/>
      <c r="H19" s="2"/>
      <c r="I19" s="12"/>
      <c r="J19" s="12" t="s">
        <v>55</v>
      </c>
      <c r="K19" s="13">
        <v>922</v>
      </c>
      <c r="L19" s="12"/>
      <c r="M19" s="11"/>
    </row>
    <row r="20" spans="1:13" ht="35.1" customHeight="1">
      <c r="A20" s="2">
        <v>16</v>
      </c>
      <c r="B20" s="2" t="s">
        <v>15</v>
      </c>
      <c r="C20" s="2" t="s">
        <v>75</v>
      </c>
      <c r="D20" s="2" t="s">
        <v>76</v>
      </c>
      <c r="E20" s="2" t="s">
        <v>75</v>
      </c>
      <c r="F20" s="2" t="s">
        <v>29</v>
      </c>
      <c r="G20" s="2"/>
      <c r="H20" s="2"/>
      <c r="I20" s="12"/>
      <c r="J20" s="12" t="s">
        <v>55</v>
      </c>
      <c r="K20" s="13">
        <v>911</v>
      </c>
      <c r="L20" s="12"/>
      <c r="M20" s="11"/>
    </row>
    <row r="21" spans="1:13" ht="35.1" customHeight="1">
      <c r="A21" s="2">
        <v>17</v>
      </c>
      <c r="B21" s="2" t="s">
        <v>15</v>
      </c>
      <c r="C21" s="2" t="s">
        <v>77</v>
      </c>
      <c r="D21" s="2" t="s">
        <v>78</v>
      </c>
      <c r="E21" s="2" t="s">
        <v>77</v>
      </c>
      <c r="F21" s="2" t="s">
        <v>29</v>
      </c>
      <c r="G21" s="2"/>
      <c r="H21" s="2"/>
      <c r="I21" s="12"/>
      <c r="J21" s="12" t="s">
        <v>55</v>
      </c>
      <c r="K21" s="13">
        <v>898</v>
      </c>
      <c r="L21" s="12"/>
      <c r="M21" s="11"/>
    </row>
    <row r="22" spans="1:13" ht="35.1" customHeight="1">
      <c r="A22" s="2">
        <v>18</v>
      </c>
      <c r="B22" s="2" t="s">
        <v>13</v>
      </c>
      <c r="C22" s="2" t="s">
        <v>79</v>
      </c>
      <c r="D22" s="2" t="s">
        <v>80</v>
      </c>
      <c r="E22" s="2" t="s">
        <v>79</v>
      </c>
      <c r="F22" s="2" t="s">
        <v>29</v>
      </c>
      <c r="G22" s="2"/>
      <c r="H22" s="2"/>
      <c r="I22" s="12"/>
      <c r="J22" s="12" t="s">
        <v>55</v>
      </c>
      <c r="K22" s="13">
        <v>870</v>
      </c>
      <c r="L22" s="12"/>
      <c r="M22" s="11"/>
    </row>
    <row r="23" spans="1:13" ht="35.1" customHeight="1">
      <c r="A23" s="2">
        <v>19</v>
      </c>
      <c r="B23" s="2" t="s">
        <v>13</v>
      </c>
      <c r="C23" s="2" t="s">
        <v>81</v>
      </c>
      <c r="D23" s="2" t="s">
        <v>82</v>
      </c>
      <c r="E23" s="2" t="s">
        <v>36</v>
      </c>
      <c r="F23" s="2" t="s">
        <v>29</v>
      </c>
      <c r="G23" s="2"/>
      <c r="H23" s="2"/>
      <c r="I23" s="12"/>
      <c r="J23" s="12" t="s">
        <v>55</v>
      </c>
      <c r="K23" s="13">
        <v>870</v>
      </c>
      <c r="L23" s="12"/>
      <c r="M23" s="11"/>
    </row>
    <row r="24" spans="1:13" ht="35.1" customHeight="1">
      <c r="A24" s="2">
        <v>20</v>
      </c>
      <c r="B24" s="2" t="s">
        <v>13</v>
      </c>
      <c r="C24" s="2" t="s">
        <v>83</v>
      </c>
      <c r="D24" s="2" t="s">
        <v>84</v>
      </c>
      <c r="E24" s="2" t="s">
        <v>83</v>
      </c>
      <c r="F24" s="2" t="s">
        <v>29</v>
      </c>
      <c r="G24" s="2"/>
      <c r="H24" s="2"/>
      <c r="I24" s="12"/>
      <c r="J24" s="12" t="s">
        <v>55</v>
      </c>
      <c r="K24" s="13">
        <v>870</v>
      </c>
      <c r="L24" s="12"/>
      <c r="M24" s="11"/>
    </row>
    <row r="25" spans="1:13" ht="35.1" customHeight="1">
      <c r="A25" s="2">
        <v>21</v>
      </c>
      <c r="B25" s="2" t="s">
        <v>15</v>
      </c>
      <c r="C25" s="2" t="s">
        <v>85</v>
      </c>
      <c r="D25" s="2" t="s">
        <v>86</v>
      </c>
      <c r="E25" s="2" t="s">
        <v>85</v>
      </c>
      <c r="F25" s="3"/>
      <c r="G25" s="2" t="s">
        <v>30</v>
      </c>
      <c r="H25" s="2"/>
      <c r="I25" s="12"/>
      <c r="J25" s="12" t="s">
        <v>55</v>
      </c>
      <c r="K25" s="13">
        <v>845</v>
      </c>
      <c r="L25" s="12"/>
      <c r="M25" s="11"/>
    </row>
    <row r="26" spans="1:13" ht="35.1" customHeight="1">
      <c r="A26" s="2">
        <v>22</v>
      </c>
      <c r="B26" s="2" t="s">
        <v>13</v>
      </c>
      <c r="C26" s="2" t="s">
        <v>87</v>
      </c>
      <c r="D26" s="2" t="s">
        <v>88</v>
      </c>
      <c r="E26" s="2" t="s">
        <v>89</v>
      </c>
      <c r="F26" s="2" t="s">
        <v>29</v>
      </c>
      <c r="G26" s="2"/>
      <c r="H26" s="2"/>
      <c r="I26" s="12" t="s">
        <v>32</v>
      </c>
      <c r="J26" s="12"/>
      <c r="K26" s="13">
        <v>947</v>
      </c>
      <c r="L26" s="12"/>
      <c r="M26" s="11"/>
    </row>
    <row r="27" spans="1:13" ht="35.1" customHeight="1">
      <c r="A27" s="2">
        <v>23</v>
      </c>
      <c r="B27" s="2" t="s">
        <v>16</v>
      </c>
      <c r="C27" s="2" t="s">
        <v>90</v>
      </c>
      <c r="D27" s="2" t="s">
        <v>91</v>
      </c>
      <c r="E27" s="2" t="s">
        <v>92</v>
      </c>
      <c r="F27" s="2" t="s">
        <v>29</v>
      </c>
      <c r="G27" s="2"/>
      <c r="H27" s="2"/>
      <c r="I27" s="12" t="s">
        <v>32</v>
      </c>
      <c r="J27" s="12"/>
      <c r="K27" s="13">
        <v>930</v>
      </c>
      <c r="L27" s="12"/>
      <c r="M27" s="11"/>
    </row>
    <row r="28" spans="1:13" ht="35.1" customHeight="1">
      <c r="A28" s="2">
        <v>24</v>
      </c>
      <c r="B28" s="2" t="s">
        <v>16</v>
      </c>
      <c r="C28" s="2" t="s">
        <v>93</v>
      </c>
      <c r="D28" s="2" t="s">
        <v>94</v>
      </c>
      <c r="E28" s="2" t="s">
        <v>92</v>
      </c>
      <c r="F28" s="2" t="s">
        <v>29</v>
      </c>
      <c r="G28" s="2"/>
      <c r="H28" s="2"/>
      <c r="I28" s="12"/>
      <c r="J28" s="12" t="s">
        <v>58</v>
      </c>
      <c r="K28" s="13">
        <v>923</v>
      </c>
      <c r="L28" s="12"/>
      <c r="M28" s="11"/>
    </row>
    <row r="29" spans="1:13" ht="35.1" customHeight="1">
      <c r="A29" s="2">
        <v>25</v>
      </c>
      <c r="B29" s="2" t="s">
        <v>17</v>
      </c>
      <c r="C29" s="2" t="s">
        <v>95</v>
      </c>
      <c r="D29" s="2" t="s">
        <v>96</v>
      </c>
      <c r="E29" s="2" t="s">
        <v>97</v>
      </c>
      <c r="F29" s="2" t="s">
        <v>29</v>
      </c>
      <c r="G29" s="2"/>
      <c r="H29" s="2"/>
      <c r="I29" s="12"/>
      <c r="J29" s="12" t="s">
        <v>58</v>
      </c>
      <c r="K29" s="13">
        <v>938</v>
      </c>
      <c r="L29" s="12"/>
      <c r="M29" s="11"/>
    </row>
    <row r="30" spans="1:13" ht="35.1" customHeight="1">
      <c r="A30" s="2">
        <v>26</v>
      </c>
      <c r="B30" s="2" t="s">
        <v>14</v>
      </c>
      <c r="C30" s="2" t="s">
        <v>98</v>
      </c>
      <c r="D30" s="2" t="s">
        <v>99</v>
      </c>
      <c r="E30" s="2" t="s">
        <v>100</v>
      </c>
      <c r="F30" s="2" t="s">
        <v>29</v>
      </c>
      <c r="G30" s="2"/>
      <c r="H30" s="2"/>
      <c r="I30" s="12"/>
      <c r="J30" s="12" t="s">
        <v>55</v>
      </c>
      <c r="K30" s="13">
        <v>914</v>
      </c>
      <c r="L30" s="12"/>
      <c r="M30" s="11"/>
    </row>
    <row r="31" spans="1:13" ht="35.1" customHeight="1">
      <c r="A31" s="2">
        <v>27</v>
      </c>
      <c r="B31" s="2" t="s">
        <v>16</v>
      </c>
      <c r="C31" s="2" t="s">
        <v>101</v>
      </c>
      <c r="D31" s="2" t="s">
        <v>102</v>
      </c>
      <c r="E31" s="2" t="s">
        <v>103</v>
      </c>
      <c r="F31" s="2" t="s">
        <v>29</v>
      </c>
      <c r="G31" s="2"/>
      <c r="H31" s="2"/>
      <c r="I31" s="12"/>
      <c r="J31" s="12" t="s">
        <v>104</v>
      </c>
      <c r="K31" s="13">
        <v>891</v>
      </c>
      <c r="L31" s="12"/>
      <c r="M31" s="11"/>
    </row>
    <row r="32" spans="1:13" ht="35.1" customHeight="1">
      <c r="A32" s="2">
        <v>28</v>
      </c>
      <c r="B32" s="2" t="s">
        <v>16</v>
      </c>
      <c r="C32" s="2" t="s">
        <v>105</v>
      </c>
      <c r="D32" s="2" t="s">
        <v>106</v>
      </c>
      <c r="E32" s="2" t="s">
        <v>105</v>
      </c>
      <c r="F32" s="3"/>
      <c r="G32" s="2"/>
      <c r="H32" s="2" t="s">
        <v>31</v>
      </c>
      <c r="I32" s="12"/>
      <c r="J32" s="12" t="s">
        <v>55</v>
      </c>
      <c r="K32" s="13">
        <v>883</v>
      </c>
      <c r="L32" s="12"/>
      <c r="M32" s="11"/>
    </row>
    <row r="33" spans="1:13" ht="35.1" customHeight="1">
      <c r="A33" s="2">
        <v>29</v>
      </c>
      <c r="B33" s="2" t="s">
        <v>12</v>
      </c>
      <c r="C33" s="2" t="s">
        <v>107</v>
      </c>
      <c r="D33" s="2" t="s">
        <v>108</v>
      </c>
      <c r="E33" s="2" t="s">
        <v>109</v>
      </c>
      <c r="F33" s="3"/>
      <c r="G33" s="2"/>
      <c r="H33" s="2" t="s">
        <v>31</v>
      </c>
      <c r="I33" s="12"/>
      <c r="J33" s="12" t="s">
        <v>55</v>
      </c>
      <c r="K33" s="13">
        <v>850</v>
      </c>
      <c r="L33" s="12"/>
      <c r="M33" s="11"/>
    </row>
    <row r="34" spans="1:13" ht="35.1" customHeight="1">
      <c r="A34" s="2">
        <v>30</v>
      </c>
      <c r="B34" s="2" t="s">
        <v>12</v>
      </c>
      <c r="C34" s="2" t="s">
        <v>110</v>
      </c>
      <c r="D34" s="2" t="s">
        <v>111</v>
      </c>
      <c r="E34" s="2" t="s">
        <v>110</v>
      </c>
      <c r="F34" s="3"/>
      <c r="G34" s="2"/>
      <c r="H34" s="2" t="s">
        <v>31</v>
      </c>
      <c r="I34" s="12"/>
      <c r="J34" s="12" t="s">
        <v>55</v>
      </c>
      <c r="K34" s="13">
        <v>910</v>
      </c>
      <c r="L34" s="12"/>
      <c r="M34" s="11"/>
    </row>
    <row r="35" spans="1:13" ht="35.1" customHeight="1">
      <c r="A35" s="2">
        <v>31</v>
      </c>
      <c r="B35" s="2" t="s">
        <v>14</v>
      </c>
      <c r="C35" s="2" t="s">
        <v>112</v>
      </c>
      <c r="D35" s="2" t="s">
        <v>113</v>
      </c>
      <c r="E35" s="2" t="s">
        <v>114</v>
      </c>
      <c r="F35" s="2" t="s">
        <v>29</v>
      </c>
      <c r="G35" s="2"/>
      <c r="H35" s="2"/>
      <c r="I35" s="12"/>
      <c r="J35" s="12" t="s">
        <v>55</v>
      </c>
      <c r="K35" s="13">
        <v>819</v>
      </c>
      <c r="L35" s="12"/>
      <c r="M35" s="11"/>
    </row>
    <row r="36" spans="1:13" ht="35.1" customHeight="1">
      <c r="A36" s="2">
        <v>32</v>
      </c>
      <c r="B36" s="2" t="s">
        <v>14</v>
      </c>
      <c r="C36" s="2" t="s">
        <v>115</v>
      </c>
      <c r="D36" s="2" t="s">
        <v>116</v>
      </c>
      <c r="E36" s="2" t="s">
        <v>117</v>
      </c>
      <c r="F36" s="2" t="s">
        <v>29</v>
      </c>
      <c r="G36" s="2"/>
      <c r="H36" s="2"/>
      <c r="I36" s="12"/>
      <c r="J36" s="12" t="s">
        <v>55</v>
      </c>
      <c r="K36" s="13">
        <v>821</v>
      </c>
      <c r="L36" s="12"/>
      <c r="M36" s="11"/>
    </row>
    <row r="37" spans="1:13" ht="35.1" customHeight="1">
      <c r="A37" s="2">
        <v>33</v>
      </c>
      <c r="B37" s="2" t="s">
        <v>17</v>
      </c>
      <c r="C37" s="2" t="s">
        <v>118</v>
      </c>
      <c r="D37" s="2" t="s">
        <v>119</v>
      </c>
      <c r="E37" s="2" t="s">
        <v>120</v>
      </c>
      <c r="F37" s="2" t="s">
        <v>29</v>
      </c>
      <c r="G37" s="2"/>
      <c r="H37" s="2"/>
      <c r="I37" s="12"/>
      <c r="J37" s="12" t="s">
        <v>55</v>
      </c>
      <c r="K37" s="13">
        <v>910</v>
      </c>
      <c r="L37" s="12"/>
      <c r="M37" s="11"/>
    </row>
    <row r="38" spans="1:13" ht="35.1" customHeight="1">
      <c r="A38" s="2">
        <v>34</v>
      </c>
      <c r="B38" s="2" t="s">
        <v>17</v>
      </c>
      <c r="C38" s="2" t="s">
        <v>121</v>
      </c>
      <c r="D38" s="2" t="s">
        <v>122</v>
      </c>
      <c r="E38" s="2" t="s">
        <v>123</v>
      </c>
      <c r="F38" s="2" t="s">
        <v>29</v>
      </c>
      <c r="G38" s="2"/>
      <c r="H38" s="2"/>
      <c r="I38" s="12"/>
      <c r="J38" s="12" t="s">
        <v>55</v>
      </c>
      <c r="K38" s="13">
        <v>924</v>
      </c>
      <c r="L38" s="12"/>
      <c r="M38" s="11"/>
    </row>
    <row r="39" spans="1:13" ht="35.1" customHeight="1">
      <c r="A39" s="2">
        <v>35</v>
      </c>
      <c r="B39" s="2" t="s">
        <v>17</v>
      </c>
      <c r="C39" s="2" t="s">
        <v>124</v>
      </c>
      <c r="D39" s="2" t="s">
        <v>125</v>
      </c>
      <c r="E39" s="2" t="s">
        <v>126</v>
      </c>
      <c r="F39" s="2" t="s">
        <v>29</v>
      </c>
      <c r="G39" s="2"/>
      <c r="H39" s="2"/>
      <c r="I39" s="12"/>
      <c r="J39" s="12" t="s">
        <v>55</v>
      </c>
      <c r="K39" s="13">
        <v>880</v>
      </c>
      <c r="L39" s="12"/>
      <c r="M39" s="11"/>
    </row>
    <row r="40" spans="1:13" ht="35.1" customHeight="1">
      <c r="A40" s="2">
        <v>36</v>
      </c>
      <c r="B40" s="2" t="s">
        <v>17</v>
      </c>
      <c r="C40" s="2" t="s">
        <v>127</v>
      </c>
      <c r="D40" s="2" t="s">
        <v>128</v>
      </c>
      <c r="E40" s="2" t="s">
        <v>129</v>
      </c>
      <c r="F40" s="2" t="s">
        <v>29</v>
      </c>
      <c r="G40" s="2"/>
      <c r="H40" s="2"/>
      <c r="I40" s="12"/>
      <c r="J40" s="12" t="s">
        <v>55</v>
      </c>
      <c r="K40" s="13">
        <v>877</v>
      </c>
      <c r="L40" s="12"/>
      <c r="M40" s="11"/>
    </row>
    <row r="41" spans="1:13" ht="35.1" customHeight="1">
      <c r="A41" s="2">
        <v>37</v>
      </c>
      <c r="B41" s="2" t="s">
        <v>15</v>
      </c>
      <c r="C41" s="2" t="s">
        <v>130</v>
      </c>
      <c r="D41" s="2" t="s">
        <v>131</v>
      </c>
      <c r="E41" s="2" t="s">
        <v>132</v>
      </c>
      <c r="F41" s="2" t="s">
        <v>29</v>
      </c>
      <c r="G41" s="2"/>
      <c r="H41" s="2"/>
      <c r="I41" s="12"/>
      <c r="J41" s="12" t="s">
        <v>133</v>
      </c>
      <c r="K41" s="13">
        <v>919</v>
      </c>
      <c r="L41" s="12"/>
      <c r="M41" s="11"/>
    </row>
    <row r="42" spans="1:13" ht="35.1" customHeight="1">
      <c r="A42" s="2">
        <v>38</v>
      </c>
      <c r="B42" s="2" t="s">
        <v>17</v>
      </c>
      <c r="C42" s="2" t="s">
        <v>134</v>
      </c>
      <c r="D42" s="2" t="s">
        <v>135</v>
      </c>
      <c r="E42" s="2" t="s">
        <v>136</v>
      </c>
      <c r="F42" s="2" t="s">
        <v>29</v>
      </c>
      <c r="G42" s="2"/>
      <c r="H42" s="2"/>
      <c r="I42" s="12"/>
      <c r="J42" s="12" t="s">
        <v>133</v>
      </c>
      <c r="K42" s="13">
        <v>910</v>
      </c>
      <c r="L42" s="12"/>
      <c r="M42" s="11"/>
    </row>
    <row r="43" spans="1:13" ht="35.1" customHeight="1">
      <c r="A43" s="2">
        <v>39</v>
      </c>
      <c r="B43" s="2" t="s">
        <v>15</v>
      </c>
      <c r="C43" s="2" t="s">
        <v>137</v>
      </c>
      <c r="D43" s="2" t="s">
        <v>138</v>
      </c>
      <c r="E43" s="2" t="s">
        <v>139</v>
      </c>
      <c r="F43" s="2" t="s">
        <v>29</v>
      </c>
      <c r="G43" s="2"/>
      <c r="H43" s="2"/>
      <c r="I43" s="12"/>
      <c r="J43" s="12" t="s">
        <v>133</v>
      </c>
      <c r="K43" s="13">
        <v>886</v>
      </c>
      <c r="L43" s="12"/>
      <c r="M43" s="11"/>
    </row>
    <row r="44" spans="1:13" ht="35.1" customHeight="1">
      <c r="A44" s="2">
        <v>40</v>
      </c>
      <c r="B44" s="2" t="s">
        <v>17</v>
      </c>
      <c r="C44" s="2" t="s">
        <v>140</v>
      </c>
      <c r="D44" s="2" t="s">
        <v>141</v>
      </c>
      <c r="E44" s="2" t="s">
        <v>142</v>
      </c>
      <c r="F44" s="2" t="s">
        <v>29</v>
      </c>
      <c r="G44" s="2"/>
      <c r="H44" s="2"/>
      <c r="I44" s="12"/>
      <c r="J44" s="12" t="s">
        <v>133</v>
      </c>
      <c r="K44" s="13">
        <v>904</v>
      </c>
      <c r="L44" s="12"/>
      <c r="M44" s="11"/>
    </row>
    <row r="45" spans="1:13" ht="35.1" customHeight="1">
      <c r="A45" s="2">
        <v>41</v>
      </c>
      <c r="B45" s="2" t="s">
        <v>17</v>
      </c>
      <c r="C45" s="2" t="s">
        <v>143</v>
      </c>
      <c r="D45" s="2" t="s">
        <v>144</v>
      </c>
      <c r="E45" s="2" t="s">
        <v>145</v>
      </c>
      <c r="F45" s="2" t="s">
        <v>29</v>
      </c>
      <c r="G45" s="2"/>
      <c r="H45" s="2"/>
      <c r="I45" s="12"/>
      <c r="J45" s="12" t="s">
        <v>146</v>
      </c>
      <c r="K45" s="13">
        <v>901</v>
      </c>
      <c r="L45" s="2"/>
      <c r="M45" s="11"/>
    </row>
    <row r="46" spans="1:13" ht="35.1" customHeight="1">
      <c r="A46" s="5">
        <v>42</v>
      </c>
      <c r="B46" s="5" t="s">
        <v>15</v>
      </c>
      <c r="C46" s="6" t="s">
        <v>147</v>
      </c>
      <c r="D46" s="6" t="s">
        <v>148</v>
      </c>
      <c r="E46" s="6" t="s">
        <v>149</v>
      </c>
      <c r="F46" s="5" t="s">
        <v>29</v>
      </c>
      <c r="G46" s="5"/>
      <c r="H46" s="5"/>
      <c r="I46" s="14"/>
      <c r="J46" s="14" t="s">
        <v>146</v>
      </c>
      <c r="K46" s="15">
        <v>896</v>
      </c>
      <c r="L46" s="5"/>
      <c r="M46" s="11"/>
    </row>
    <row r="47" spans="1:13" ht="35.1" customHeight="1">
      <c r="A47" s="5">
        <v>43</v>
      </c>
      <c r="B47" s="5" t="s">
        <v>15</v>
      </c>
      <c r="C47" s="6" t="s">
        <v>150</v>
      </c>
      <c r="D47" s="6" t="s">
        <v>151</v>
      </c>
      <c r="E47" s="6" t="s">
        <v>152</v>
      </c>
      <c r="F47" s="5" t="s">
        <v>29</v>
      </c>
      <c r="G47" s="5"/>
      <c r="H47" s="5"/>
      <c r="I47" s="14"/>
      <c r="J47" s="14" t="s">
        <v>146</v>
      </c>
      <c r="K47" s="15">
        <v>890</v>
      </c>
      <c r="L47" s="5"/>
      <c r="M47" s="11"/>
    </row>
    <row r="48" spans="1:13" ht="35.1" customHeight="1">
      <c r="A48" s="5">
        <v>44</v>
      </c>
      <c r="B48" s="5" t="s">
        <v>16</v>
      </c>
      <c r="C48" s="5" t="s">
        <v>153</v>
      </c>
      <c r="D48" s="5" t="s">
        <v>154</v>
      </c>
      <c r="E48" s="5" t="s">
        <v>155</v>
      </c>
      <c r="F48" s="5" t="s">
        <v>29</v>
      </c>
      <c r="G48" s="5"/>
      <c r="H48" s="5"/>
      <c r="I48" s="14"/>
      <c r="J48" s="14" t="s">
        <v>146</v>
      </c>
      <c r="K48" s="15">
        <v>852</v>
      </c>
      <c r="L48" s="5"/>
      <c r="M48" s="11"/>
    </row>
    <row r="49" spans="1:13" ht="35.1" customHeight="1">
      <c r="A49" s="5">
        <v>45</v>
      </c>
      <c r="B49" s="5" t="s">
        <v>16</v>
      </c>
      <c r="C49" s="5" t="s">
        <v>156</v>
      </c>
      <c r="D49" s="5" t="s">
        <v>157</v>
      </c>
      <c r="E49" s="5" t="s">
        <v>158</v>
      </c>
      <c r="F49" s="7"/>
      <c r="G49" s="8"/>
      <c r="H49" s="8" t="s">
        <v>31</v>
      </c>
      <c r="I49" s="14"/>
      <c r="J49" s="14" t="s">
        <v>146</v>
      </c>
      <c r="K49" s="15">
        <v>893</v>
      </c>
      <c r="L49" s="5"/>
      <c r="M49" s="11"/>
    </row>
    <row r="50" spans="1:13" ht="35.1" customHeight="1">
      <c r="A50" s="5">
        <v>46</v>
      </c>
      <c r="B50" s="5" t="s">
        <v>16</v>
      </c>
      <c r="C50" s="5" t="s">
        <v>159</v>
      </c>
      <c r="D50" s="5" t="s">
        <v>160</v>
      </c>
      <c r="E50" s="5" t="s">
        <v>158</v>
      </c>
      <c r="F50" s="7"/>
      <c r="G50" s="8" t="s">
        <v>30</v>
      </c>
      <c r="H50" s="8"/>
      <c r="I50" s="14"/>
      <c r="J50" s="14" t="s">
        <v>146</v>
      </c>
      <c r="K50" s="15">
        <v>895</v>
      </c>
      <c r="L50" s="5"/>
      <c r="M50" s="11"/>
    </row>
    <row r="51" spans="1:13" ht="35.1" customHeight="1">
      <c r="A51" s="5">
        <v>47</v>
      </c>
      <c r="B51" s="5" t="s">
        <v>16</v>
      </c>
      <c r="C51" s="5" t="s">
        <v>161</v>
      </c>
      <c r="D51" s="5" t="s">
        <v>162</v>
      </c>
      <c r="E51" s="5" t="s">
        <v>103</v>
      </c>
      <c r="F51" s="5" t="s">
        <v>29</v>
      </c>
      <c r="G51" s="5"/>
      <c r="H51" s="5"/>
      <c r="I51" s="14"/>
      <c r="J51" s="14" t="s">
        <v>146</v>
      </c>
      <c r="K51" s="15">
        <v>900</v>
      </c>
      <c r="L51" s="5"/>
      <c r="M51" s="11"/>
    </row>
    <row r="52" spans="1:13" ht="35.1" customHeight="1">
      <c r="A52" s="5">
        <v>48</v>
      </c>
      <c r="B52" s="5" t="s">
        <v>16</v>
      </c>
      <c r="C52" s="5" t="s">
        <v>163</v>
      </c>
      <c r="D52" s="5" t="s">
        <v>164</v>
      </c>
      <c r="E52" s="5" t="s">
        <v>165</v>
      </c>
      <c r="F52" s="5" t="s">
        <v>29</v>
      </c>
      <c r="G52" s="5"/>
      <c r="H52" s="5"/>
      <c r="I52" s="14"/>
      <c r="J52" s="14" t="s">
        <v>146</v>
      </c>
      <c r="K52" s="15">
        <v>880</v>
      </c>
      <c r="L52" s="5"/>
      <c r="M52" s="11"/>
    </row>
    <row r="53" spans="1:13" ht="35.1" customHeight="1">
      <c r="A53" s="5">
        <v>49</v>
      </c>
      <c r="B53" s="5" t="s">
        <v>15</v>
      </c>
      <c r="C53" s="5" t="s">
        <v>166</v>
      </c>
      <c r="D53" s="5" t="s">
        <v>167</v>
      </c>
      <c r="E53" s="5" t="s">
        <v>168</v>
      </c>
      <c r="F53" s="5" t="s">
        <v>29</v>
      </c>
      <c r="G53" s="5"/>
      <c r="H53" s="5"/>
      <c r="I53" s="14"/>
      <c r="J53" s="14" t="s">
        <v>146</v>
      </c>
      <c r="K53" s="15">
        <v>899</v>
      </c>
      <c r="L53" s="14"/>
      <c r="M53" s="11"/>
    </row>
    <row r="54" spans="1:13" ht="35.1" customHeight="1">
      <c r="A54" s="5">
        <v>50</v>
      </c>
      <c r="B54" s="5" t="s">
        <v>14</v>
      </c>
      <c r="C54" s="5" t="s">
        <v>169</v>
      </c>
      <c r="D54" s="5" t="s">
        <v>170</v>
      </c>
      <c r="E54" s="5" t="s">
        <v>171</v>
      </c>
      <c r="F54" s="5" t="s">
        <v>29</v>
      </c>
      <c r="G54" s="5"/>
      <c r="H54" s="5"/>
      <c r="I54" s="14"/>
      <c r="J54" s="14" t="s">
        <v>146</v>
      </c>
      <c r="K54" s="15">
        <v>858</v>
      </c>
      <c r="L54" s="5"/>
      <c r="M54" s="11"/>
    </row>
    <row r="55" spans="1:13" ht="35.1" customHeight="1">
      <c r="A55" s="5">
        <v>51</v>
      </c>
      <c r="B55" s="5" t="s">
        <v>14</v>
      </c>
      <c r="C55" s="5" t="s">
        <v>172</v>
      </c>
      <c r="D55" s="5" t="s">
        <v>173</v>
      </c>
      <c r="E55" s="5" t="s">
        <v>172</v>
      </c>
      <c r="F55" s="5"/>
      <c r="G55" s="5" t="s">
        <v>30</v>
      </c>
      <c r="H55" s="5"/>
      <c r="I55" s="5"/>
      <c r="J55" s="14" t="s">
        <v>174</v>
      </c>
      <c r="K55" s="15">
        <v>934</v>
      </c>
      <c r="L55" s="5"/>
      <c r="M55" s="11"/>
    </row>
    <row r="56" spans="1:13" ht="35.1" customHeight="1">
      <c r="A56" s="5">
        <v>52</v>
      </c>
      <c r="B56" s="5" t="s">
        <v>17</v>
      </c>
      <c r="C56" s="5" t="s">
        <v>175</v>
      </c>
      <c r="D56" s="5" t="s">
        <v>176</v>
      </c>
      <c r="E56" s="5" t="s">
        <v>177</v>
      </c>
      <c r="F56" s="5" t="s">
        <v>29</v>
      </c>
      <c r="G56" s="5"/>
      <c r="H56" s="5"/>
      <c r="I56" s="14"/>
      <c r="J56" s="14" t="s">
        <v>174</v>
      </c>
      <c r="K56" s="15">
        <v>897</v>
      </c>
      <c r="L56" s="5"/>
      <c r="M56" s="11"/>
    </row>
    <row r="57" spans="1:13" ht="35.1" customHeight="1">
      <c r="A57" s="5">
        <v>53</v>
      </c>
      <c r="B57" s="5" t="s">
        <v>17</v>
      </c>
      <c r="C57" s="5" t="s">
        <v>178</v>
      </c>
      <c r="D57" s="5" t="s">
        <v>179</v>
      </c>
      <c r="E57" s="5" t="s">
        <v>180</v>
      </c>
      <c r="F57" s="5" t="s">
        <v>29</v>
      </c>
      <c r="G57" s="5"/>
      <c r="H57" s="5"/>
      <c r="I57" s="14"/>
      <c r="J57" s="14" t="s">
        <v>174</v>
      </c>
      <c r="K57" s="15">
        <v>875</v>
      </c>
      <c r="L57" s="5"/>
      <c r="M57" s="11"/>
    </row>
    <row r="58" spans="1:13" ht="35.1" customHeight="1">
      <c r="A58" s="5">
        <v>54</v>
      </c>
      <c r="B58" s="5" t="s">
        <v>17</v>
      </c>
      <c r="C58" s="5" t="s">
        <v>181</v>
      </c>
      <c r="D58" s="5" t="s">
        <v>182</v>
      </c>
      <c r="E58" s="5" t="s">
        <v>183</v>
      </c>
      <c r="F58" s="8"/>
      <c r="G58" s="8" t="s">
        <v>30</v>
      </c>
      <c r="H58" s="8"/>
      <c r="I58" s="5"/>
      <c r="J58" s="14" t="s">
        <v>174</v>
      </c>
      <c r="K58" s="15">
        <v>916</v>
      </c>
      <c r="L58" s="5"/>
      <c r="M58" s="11"/>
    </row>
    <row r="59" spans="1:13" ht="35.1" customHeight="1">
      <c r="A59" s="5">
        <v>55</v>
      </c>
      <c r="B59" s="5" t="s">
        <v>17</v>
      </c>
      <c r="C59" s="5" t="s">
        <v>184</v>
      </c>
      <c r="D59" s="5" t="s">
        <v>185</v>
      </c>
      <c r="E59" s="5" t="s">
        <v>186</v>
      </c>
      <c r="F59" s="5"/>
      <c r="G59" s="5" t="s">
        <v>30</v>
      </c>
      <c r="H59" s="5"/>
      <c r="I59" s="5"/>
      <c r="J59" s="14" t="s">
        <v>174</v>
      </c>
      <c r="K59" s="15">
        <v>952</v>
      </c>
      <c r="L59" s="14"/>
      <c r="M59" s="11"/>
    </row>
    <row r="60" spans="1:13" ht="35.1" customHeight="1">
      <c r="A60" s="2">
        <v>56</v>
      </c>
      <c r="B60" s="2" t="s">
        <v>14</v>
      </c>
      <c r="C60" s="2" t="s">
        <v>187</v>
      </c>
      <c r="D60" s="2" t="s">
        <v>188</v>
      </c>
      <c r="E60" s="2" t="s">
        <v>189</v>
      </c>
      <c r="F60" s="2" t="s">
        <v>29</v>
      </c>
      <c r="G60" s="2"/>
      <c r="H60" s="2"/>
      <c r="I60" s="2"/>
      <c r="J60" s="12" t="s">
        <v>174</v>
      </c>
      <c r="K60" s="13">
        <v>852</v>
      </c>
      <c r="L60" s="12"/>
      <c r="M60" s="11"/>
    </row>
    <row r="61" spans="1:13" ht="35.1" customHeight="1">
      <c r="A61" s="5">
        <v>57</v>
      </c>
      <c r="B61" s="5" t="s">
        <v>14</v>
      </c>
      <c r="C61" s="5" t="s">
        <v>190</v>
      </c>
      <c r="D61" s="5" t="s">
        <v>191</v>
      </c>
      <c r="E61" s="5" t="s">
        <v>192</v>
      </c>
      <c r="F61" s="5" t="s">
        <v>29</v>
      </c>
      <c r="G61" s="5"/>
      <c r="H61" s="5"/>
      <c r="I61" s="5"/>
      <c r="J61" s="5"/>
      <c r="K61" s="15">
        <v>860</v>
      </c>
      <c r="L61" s="5"/>
      <c r="M61" s="11"/>
    </row>
    <row r="62" spans="1:13" ht="35.1" customHeight="1">
      <c r="A62" s="9" t="s">
        <v>193</v>
      </c>
      <c r="B62" s="9">
        <f ca="1">COUNTA(INDIRECT("B5:B"&amp;ROW()-1))</f>
        <v>57</v>
      </c>
      <c r="C62" s="10"/>
      <c r="D62" s="9"/>
      <c r="E62" s="10"/>
      <c r="F62" s="9">
        <f ca="1">COUNTA(INDIRECT("F5:F"&amp;ROW()-1))</f>
        <v>43</v>
      </c>
      <c r="G62" s="9">
        <f ca="1">COUNTA(INDIRECT("G5:G"&amp;ROW()-1))</f>
        <v>8</v>
      </c>
      <c r="H62" s="9">
        <f ca="1">COUNTA(INDIRECT("H5:H"&amp;ROW()-1))</f>
        <v>6</v>
      </c>
      <c r="I62" s="16"/>
      <c r="J62" s="16"/>
      <c r="K62" s="16"/>
      <c r="L62" s="9"/>
      <c r="M62" s="11"/>
    </row>
    <row r="63" spans="1:13" ht="35.1" customHeight="1">
      <c r="A63" s="5">
        <v>58</v>
      </c>
      <c r="B63" s="5" t="s">
        <v>15</v>
      </c>
      <c r="C63" s="5" t="s">
        <v>194</v>
      </c>
      <c r="D63" s="5" t="s">
        <v>195</v>
      </c>
      <c r="E63" s="5" t="s">
        <v>194</v>
      </c>
      <c r="F63" s="5" t="s">
        <v>29</v>
      </c>
      <c r="G63" s="5"/>
      <c r="H63" s="5"/>
      <c r="I63" s="5"/>
      <c r="J63" s="5"/>
      <c r="K63" s="5" t="s">
        <v>196</v>
      </c>
      <c r="L63" s="5" t="s">
        <v>197</v>
      </c>
      <c r="M63" s="11"/>
    </row>
    <row r="64" spans="1:13" ht="35.1" customHeight="1">
      <c r="A64" s="2">
        <v>59</v>
      </c>
      <c r="B64" s="2" t="s">
        <v>17</v>
      </c>
      <c r="C64" s="2" t="s">
        <v>198</v>
      </c>
      <c r="D64" s="2" t="s">
        <v>199</v>
      </c>
      <c r="E64" s="2" t="s">
        <v>200</v>
      </c>
      <c r="F64" s="2"/>
      <c r="G64" s="2" t="s">
        <v>30</v>
      </c>
      <c r="H64" s="2"/>
      <c r="I64" s="2"/>
      <c r="J64" s="2"/>
      <c r="K64" s="2" t="s">
        <v>196</v>
      </c>
      <c r="L64" s="2" t="s">
        <v>197</v>
      </c>
      <c r="M64" s="11"/>
    </row>
    <row r="65" spans="1:13" ht="35.1" customHeight="1">
      <c r="A65" s="2">
        <v>60</v>
      </c>
      <c r="B65" s="2" t="s">
        <v>17</v>
      </c>
      <c r="C65" s="2" t="s">
        <v>201</v>
      </c>
      <c r="D65" s="2" t="s">
        <v>202</v>
      </c>
      <c r="E65" s="2" t="s">
        <v>203</v>
      </c>
      <c r="F65" s="2" t="s">
        <v>29</v>
      </c>
      <c r="G65" s="2"/>
      <c r="H65" s="2"/>
      <c r="I65" s="2"/>
      <c r="J65" s="2"/>
      <c r="K65" s="2" t="s">
        <v>196</v>
      </c>
      <c r="L65" s="2" t="s">
        <v>197</v>
      </c>
      <c r="M65" s="11"/>
    </row>
    <row r="66" spans="1:13" ht="35.1" customHeight="1">
      <c r="A66" s="2">
        <v>61</v>
      </c>
      <c r="B66" s="2" t="s">
        <v>17</v>
      </c>
      <c r="C66" s="2" t="s">
        <v>204</v>
      </c>
      <c r="D66" s="2" t="s">
        <v>205</v>
      </c>
      <c r="E66" s="2" t="s">
        <v>97</v>
      </c>
      <c r="F66" s="2" t="s">
        <v>29</v>
      </c>
      <c r="G66" s="2"/>
      <c r="H66" s="2"/>
      <c r="I66" s="2"/>
      <c r="J66" s="2"/>
      <c r="K66" s="2" t="s">
        <v>196</v>
      </c>
      <c r="L66" s="2" t="s">
        <v>197</v>
      </c>
      <c r="M66" s="11"/>
    </row>
    <row r="67" spans="1:13" ht="35.1" customHeight="1">
      <c r="A67" s="2">
        <v>62</v>
      </c>
      <c r="B67" s="2" t="s">
        <v>16</v>
      </c>
      <c r="C67" s="2" t="s">
        <v>206</v>
      </c>
      <c r="D67" s="2" t="s">
        <v>207</v>
      </c>
      <c r="E67" s="2" t="s">
        <v>165</v>
      </c>
      <c r="F67" s="2" t="s">
        <v>29</v>
      </c>
      <c r="G67" s="2"/>
      <c r="H67" s="2"/>
      <c r="I67" s="2"/>
      <c r="J67" s="2"/>
      <c r="K67" s="2" t="s">
        <v>196</v>
      </c>
      <c r="L67" s="2" t="s">
        <v>197</v>
      </c>
      <c r="M67" s="11"/>
    </row>
    <row r="68" spans="1:13" ht="35.1" customHeight="1">
      <c r="A68" s="2">
        <v>63</v>
      </c>
      <c r="B68" s="2" t="s">
        <v>16</v>
      </c>
      <c r="C68" s="2" t="s">
        <v>208</v>
      </c>
      <c r="D68" s="2" t="s">
        <v>209</v>
      </c>
      <c r="E68" s="2" t="s">
        <v>210</v>
      </c>
      <c r="F68" s="2"/>
      <c r="G68" s="2"/>
      <c r="H68" s="2" t="s">
        <v>31</v>
      </c>
      <c r="I68" s="2"/>
      <c r="J68" s="2"/>
      <c r="K68" s="2" t="s">
        <v>196</v>
      </c>
      <c r="L68" s="2" t="s">
        <v>197</v>
      </c>
      <c r="M68" s="11"/>
    </row>
    <row r="69" spans="1:13" ht="35.1" customHeight="1">
      <c r="A69" s="2">
        <v>64</v>
      </c>
      <c r="B69" s="2" t="s">
        <v>13</v>
      </c>
      <c r="C69" s="2" t="s">
        <v>211</v>
      </c>
      <c r="D69" s="2" t="s">
        <v>212</v>
      </c>
      <c r="E69" s="2" t="s">
        <v>213</v>
      </c>
      <c r="F69" s="2"/>
      <c r="G69" s="2"/>
      <c r="H69" s="2" t="s">
        <v>31</v>
      </c>
      <c r="I69" s="2"/>
      <c r="J69" s="2"/>
      <c r="K69" s="2" t="s">
        <v>196</v>
      </c>
      <c r="L69" s="2" t="s">
        <v>214</v>
      </c>
      <c r="M69" s="11"/>
    </row>
    <row r="70" spans="1:13" ht="35.1" customHeight="1">
      <c r="A70" s="2">
        <v>65</v>
      </c>
      <c r="B70" s="2" t="s">
        <v>14</v>
      </c>
      <c r="C70" s="2" t="s">
        <v>215</v>
      </c>
      <c r="D70" s="2" t="s">
        <v>216</v>
      </c>
      <c r="E70" s="2" t="s">
        <v>217</v>
      </c>
      <c r="F70" s="2"/>
      <c r="G70" s="2" t="s">
        <v>30</v>
      </c>
      <c r="H70" s="2"/>
      <c r="I70" s="2"/>
      <c r="J70" s="2"/>
      <c r="K70" s="2" t="s">
        <v>196</v>
      </c>
      <c r="L70" s="2" t="s">
        <v>214</v>
      </c>
      <c r="M70" s="11"/>
    </row>
    <row r="71" spans="1:13" ht="35.1" customHeight="1">
      <c r="A71" s="2">
        <v>66</v>
      </c>
      <c r="B71" s="2" t="s">
        <v>14</v>
      </c>
      <c r="C71" s="2" t="s">
        <v>218</v>
      </c>
      <c r="D71" s="2" t="s">
        <v>219</v>
      </c>
      <c r="E71" s="2" t="s">
        <v>220</v>
      </c>
      <c r="F71" s="2"/>
      <c r="G71" s="2"/>
      <c r="H71" s="2" t="s">
        <v>31</v>
      </c>
      <c r="I71" s="2"/>
      <c r="J71" s="2"/>
      <c r="K71" s="2" t="s">
        <v>196</v>
      </c>
      <c r="L71" s="2" t="s">
        <v>214</v>
      </c>
      <c r="M71" s="11"/>
    </row>
    <row r="72" spans="1:13" ht="35.1" customHeight="1">
      <c r="A72" s="2">
        <v>67</v>
      </c>
      <c r="B72" s="2" t="s">
        <v>14</v>
      </c>
      <c r="C72" s="2" t="s">
        <v>221</v>
      </c>
      <c r="D72" s="2" t="s">
        <v>222</v>
      </c>
      <c r="E72" s="2" t="s">
        <v>223</v>
      </c>
      <c r="F72" s="2" t="s">
        <v>29</v>
      </c>
      <c r="G72" s="2"/>
      <c r="H72" s="2"/>
      <c r="I72" s="2"/>
      <c r="J72" s="2"/>
      <c r="K72" s="2" t="s">
        <v>196</v>
      </c>
      <c r="L72" s="2" t="s">
        <v>214</v>
      </c>
      <c r="M72" s="11"/>
    </row>
    <row r="73" spans="1:13" ht="35.1" customHeight="1">
      <c r="A73" s="2">
        <v>68</v>
      </c>
      <c r="B73" s="2" t="s">
        <v>14</v>
      </c>
      <c r="C73" s="2" t="s">
        <v>224</v>
      </c>
      <c r="D73" s="2" t="s">
        <v>225</v>
      </c>
      <c r="E73" s="2" t="s">
        <v>226</v>
      </c>
      <c r="F73" s="2"/>
      <c r="G73" s="2"/>
      <c r="H73" s="2" t="s">
        <v>31</v>
      </c>
      <c r="I73" s="2"/>
      <c r="J73" s="2"/>
      <c r="K73" s="2" t="s">
        <v>196</v>
      </c>
      <c r="L73" s="2" t="s">
        <v>227</v>
      </c>
      <c r="M73" s="11"/>
    </row>
    <row r="74" spans="1:13" ht="35.1" customHeight="1">
      <c r="A74" s="2">
        <v>69</v>
      </c>
      <c r="B74" s="2" t="s">
        <v>13</v>
      </c>
      <c r="C74" s="17" t="s">
        <v>228</v>
      </c>
      <c r="D74" s="17" t="s">
        <v>229</v>
      </c>
      <c r="E74" s="17" t="s">
        <v>228</v>
      </c>
      <c r="F74" s="2"/>
      <c r="G74" s="2"/>
      <c r="H74" s="2" t="s">
        <v>31</v>
      </c>
      <c r="I74" s="2"/>
      <c r="J74" s="2"/>
      <c r="K74" s="2" t="s">
        <v>196</v>
      </c>
      <c r="L74" s="2" t="s">
        <v>230</v>
      </c>
      <c r="M74" s="11"/>
    </row>
    <row r="75" spans="1:13" ht="35.1" customHeight="1">
      <c r="A75" s="2">
        <v>70</v>
      </c>
      <c r="B75" s="2" t="s">
        <v>14</v>
      </c>
      <c r="C75" s="2" t="s">
        <v>231</v>
      </c>
      <c r="D75" s="2" t="s">
        <v>232</v>
      </c>
      <c r="E75" s="2" t="s">
        <v>233</v>
      </c>
      <c r="F75" s="2" t="s">
        <v>29</v>
      </c>
      <c r="G75" s="2"/>
      <c r="H75" s="2"/>
      <c r="I75" s="2"/>
      <c r="J75" s="2"/>
      <c r="K75" s="2" t="s">
        <v>196</v>
      </c>
      <c r="L75" s="2" t="s">
        <v>234</v>
      </c>
      <c r="M75" s="11"/>
    </row>
    <row r="76" spans="1:13" ht="35.1" customHeight="1">
      <c r="A76" s="2">
        <v>71</v>
      </c>
      <c r="B76" s="2" t="s">
        <v>13</v>
      </c>
      <c r="C76" s="4" t="s">
        <v>235</v>
      </c>
      <c r="D76" s="4" t="s">
        <v>236</v>
      </c>
      <c r="E76" s="4" t="s">
        <v>237</v>
      </c>
      <c r="F76" s="2" t="s">
        <v>29</v>
      </c>
      <c r="G76" s="2"/>
      <c r="H76" s="2"/>
      <c r="I76" s="2"/>
      <c r="J76" s="2"/>
      <c r="K76" s="2" t="s">
        <v>196</v>
      </c>
      <c r="L76" s="2" t="s">
        <v>234</v>
      </c>
      <c r="M76" s="11"/>
    </row>
    <row r="77" spans="1:13" ht="35.1" customHeight="1">
      <c r="A77" s="2">
        <v>72</v>
      </c>
      <c r="B77" s="2" t="s">
        <v>15</v>
      </c>
      <c r="C77" s="2" t="s">
        <v>238</v>
      </c>
      <c r="D77" s="2" t="s">
        <v>239</v>
      </c>
      <c r="E77" s="2" t="s">
        <v>240</v>
      </c>
      <c r="F77" s="2" t="s">
        <v>29</v>
      </c>
      <c r="G77" s="2"/>
      <c r="H77" s="2"/>
      <c r="I77" s="2"/>
      <c r="J77" s="2"/>
      <c r="K77" s="2" t="s">
        <v>196</v>
      </c>
      <c r="L77" s="2" t="s">
        <v>234</v>
      </c>
      <c r="M77" s="11"/>
    </row>
    <row r="78" spans="1:13" ht="35.1" customHeight="1">
      <c r="A78" s="2">
        <v>73</v>
      </c>
      <c r="B78" s="2" t="s">
        <v>15</v>
      </c>
      <c r="C78" s="2" t="s">
        <v>241</v>
      </c>
      <c r="D78" s="2" t="s">
        <v>242</v>
      </c>
      <c r="E78" s="2" t="s">
        <v>240</v>
      </c>
      <c r="F78" s="2" t="s">
        <v>29</v>
      </c>
      <c r="G78" s="2"/>
      <c r="H78" s="2"/>
      <c r="I78" s="2"/>
      <c r="J78" s="2"/>
      <c r="K78" s="2" t="s">
        <v>196</v>
      </c>
      <c r="L78" s="2" t="s">
        <v>234</v>
      </c>
      <c r="M78" s="11"/>
    </row>
    <row r="79" spans="1:13" ht="35.1" customHeight="1">
      <c r="A79" s="2">
        <v>74</v>
      </c>
      <c r="B79" s="2" t="s">
        <v>13</v>
      </c>
      <c r="C79" s="2" t="s">
        <v>243</v>
      </c>
      <c r="D79" s="2" t="s">
        <v>244</v>
      </c>
      <c r="E79" s="2" t="s">
        <v>132</v>
      </c>
      <c r="F79" s="2" t="s">
        <v>29</v>
      </c>
      <c r="G79" s="2"/>
      <c r="H79" s="2"/>
      <c r="I79" s="2"/>
      <c r="J79" s="2"/>
      <c r="K79" s="2" t="s">
        <v>196</v>
      </c>
      <c r="L79" s="2" t="s">
        <v>234</v>
      </c>
      <c r="M79" s="11"/>
    </row>
    <row r="80" spans="1:13" ht="35.1" customHeight="1">
      <c r="A80" s="2">
        <v>75</v>
      </c>
      <c r="B80" s="2" t="s">
        <v>17</v>
      </c>
      <c r="C80" s="17" t="s">
        <v>245</v>
      </c>
      <c r="D80" s="17" t="s">
        <v>246</v>
      </c>
      <c r="E80" s="17" t="s">
        <v>247</v>
      </c>
      <c r="F80" s="2" t="s">
        <v>29</v>
      </c>
      <c r="G80" s="2"/>
      <c r="H80" s="2"/>
      <c r="I80" s="2"/>
      <c r="J80" s="2"/>
      <c r="K80" s="2" t="s">
        <v>196</v>
      </c>
      <c r="L80" s="2" t="s">
        <v>234</v>
      </c>
      <c r="M80" s="11"/>
    </row>
    <row r="81" spans="1:13" ht="35.1" customHeight="1">
      <c r="A81" s="2">
        <v>76</v>
      </c>
      <c r="B81" s="2" t="s">
        <v>13</v>
      </c>
      <c r="C81" s="17" t="s">
        <v>248</v>
      </c>
      <c r="D81" s="17" t="s">
        <v>249</v>
      </c>
      <c r="E81" s="17" t="s">
        <v>250</v>
      </c>
      <c r="F81" s="2" t="s">
        <v>29</v>
      </c>
      <c r="G81" s="2"/>
      <c r="H81" s="2"/>
      <c r="I81" s="2"/>
      <c r="J81" s="2"/>
      <c r="K81" s="2" t="s">
        <v>196</v>
      </c>
      <c r="L81" s="2" t="s">
        <v>234</v>
      </c>
      <c r="M81" s="11"/>
    </row>
    <row r="82" spans="1:13" ht="35.1" customHeight="1">
      <c r="A82" s="2">
        <v>77</v>
      </c>
      <c r="B82" s="2" t="s">
        <v>13</v>
      </c>
      <c r="C82" s="17" t="s">
        <v>251</v>
      </c>
      <c r="D82" s="17" t="s">
        <v>252</v>
      </c>
      <c r="E82" s="17" t="s">
        <v>251</v>
      </c>
      <c r="F82" s="2"/>
      <c r="G82" s="2"/>
      <c r="H82" s="2" t="s">
        <v>31</v>
      </c>
      <c r="I82" s="2"/>
      <c r="J82" s="2"/>
      <c r="K82" s="2" t="s">
        <v>196</v>
      </c>
      <c r="L82" s="2" t="s">
        <v>253</v>
      </c>
      <c r="M82" s="11"/>
    </row>
    <row r="83" spans="1:13" ht="35.1" customHeight="1">
      <c r="A83" s="2">
        <v>78</v>
      </c>
      <c r="B83" s="2" t="s">
        <v>16</v>
      </c>
      <c r="C83" s="2" t="s">
        <v>254</v>
      </c>
      <c r="D83" s="2" t="s">
        <v>255</v>
      </c>
      <c r="E83" s="2" t="s">
        <v>256</v>
      </c>
      <c r="F83" s="2"/>
      <c r="G83" s="2"/>
      <c r="H83" s="2" t="s">
        <v>31</v>
      </c>
      <c r="I83" s="2"/>
      <c r="J83" s="2"/>
      <c r="K83" s="2" t="s">
        <v>196</v>
      </c>
      <c r="L83" s="2" t="s">
        <v>257</v>
      </c>
      <c r="M83" s="11"/>
    </row>
    <row r="84" spans="1:13" ht="35.1" customHeight="1">
      <c r="A84" s="2">
        <v>79</v>
      </c>
      <c r="B84" s="2" t="s">
        <v>16</v>
      </c>
      <c r="C84" s="2" t="s">
        <v>258</v>
      </c>
      <c r="D84" s="2" t="s">
        <v>259</v>
      </c>
      <c r="E84" s="2" t="s">
        <v>260</v>
      </c>
      <c r="F84" s="2" t="s">
        <v>29</v>
      </c>
      <c r="G84" s="2"/>
      <c r="H84" s="2"/>
      <c r="I84" s="12"/>
      <c r="J84" s="12"/>
      <c r="K84" s="2" t="s">
        <v>196</v>
      </c>
      <c r="L84" s="2" t="s">
        <v>257</v>
      </c>
      <c r="M84" s="11"/>
    </row>
    <row r="85" spans="1:13" ht="35.1" customHeight="1">
      <c r="A85" s="2">
        <v>80</v>
      </c>
      <c r="B85" s="2" t="s">
        <v>18</v>
      </c>
      <c r="C85" s="2" t="s">
        <v>261</v>
      </c>
      <c r="D85" s="2" t="s">
        <v>262</v>
      </c>
      <c r="E85" s="2" t="s">
        <v>261</v>
      </c>
      <c r="F85" s="2"/>
      <c r="G85" s="2"/>
      <c r="H85" s="2" t="s">
        <v>31</v>
      </c>
      <c r="I85" s="2"/>
      <c r="J85" s="2"/>
      <c r="K85" s="2" t="s">
        <v>196</v>
      </c>
      <c r="L85" s="2" t="s">
        <v>227</v>
      </c>
      <c r="M85" s="11"/>
    </row>
    <row r="86" spans="1:13" ht="35.1" customHeight="1">
      <c r="A86" s="9" t="s">
        <v>263</v>
      </c>
      <c r="B86" s="9">
        <f ca="1">COUNTA(INDIRECT("B5:B"&amp;ROW()-2))</f>
        <v>80</v>
      </c>
      <c r="C86" s="10"/>
      <c r="D86" s="9"/>
      <c r="E86" s="10"/>
      <c r="F86" s="9"/>
      <c r="G86" s="9"/>
      <c r="H86" s="9"/>
      <c r="I86" s="9"/>
      <c r="J86" s="9"/>
      <c r="K86" s="2"/>
      <c r="L86" s="9"/>
      <c r="M86" s="11"/>
    </row>
    <row r="88" spans="1:13" ht="35.1" customHeight="1">
      <c r="A88" s="18" t="s">
        <v>264</v>
      </c>
      <c r="B88" s="18">
        <f ca="1">COUNTA(INDIRECT("B5:B"&amp;ROW()-3))</f>
        <v>81</v>
      </c>
      <c r="C88" s="19"/>
      <c r="D88" s="20"/>
      <c r="E88" s="19"/>
      <c r="F88" s="18">
        <f ca="1">COUNTA(INDIRECT("F5:F"&amp;ROW()-3))</f>
        <v>57</v>
      </c>
      <c r="G88" s="18">
        <f ca="1">COUNTA(INDIRECT("G5:G"&amp;ROW()-3))</f>
        <v>11</v>
      </c>
      <c r="H88" s="18">
        <f ca="1">COUNTA(INDIRECT("H5:H"&amp;ROW()-3))</f>
        <v>15</v>
      </c>
      <c r="I88" s="18">
        <f ca="1">COUNTA(INDIRECT("I5:I"&amp;ROW()-3))</f>
        <v>9</v>
      </c>
      <c r="J88" s="18">
        <f ca="1">COUNTA(INDIRECT("J5:J"&amp;ROW()-3))</f>
        <v>47</v>
      </c>
      <c r="K88" s="18"/>
      <c r="L88" s="18"/>
      <c r="M88" s="11"/>
    </row>
    <row r="89" spans="1:13" ht="24.75" customHeight="1">
      <c r="A89" s="44" t="s">
        <v>265</v>
      </c>
      <c r="B89" s="44"/>
      <c r="C89" s="44"/>
      <c r="D89" s="44"/>
      <c r="E89" s="44"/>
      <c r="F89" s="44"/>
      <c r="G89" s="44"/>
      <c r="H89" s="44"/>
      <c r="I89" s="44"/>
      <c r="J89" s="44"/>
      <c r="K89" s="44"/>
      <c r="L89" s="44"/>
    </row>
    <row r="90" spans="1:13" ht="35.1" customHeight="1">
      <c r="A90" s="2">
        <v>81</v>
      </c>
      <c r="B90" s="2" t="s">
        <v>15</v>
      </c>
      <c r="C90" s="21" t="s">
        <v>266</v>
      </c>
      <c r="D90" s="21" t="s">
        <v>267</v>
      </c>
      <c r="E90" s="21" t="s">
        <v>266</v>
      </c>
      <c r="F90" s="2" t="s">
        <v>29</v>
      </c>
      <c r="G90" s="2"/>
      <c r="H90" s="2"/>
      <c r="I90" s="2"/>
      <c r="J90" s="2"/>
      <c r="K90" s="2" t="s">
        <v>196</v>
      </c>
      <c r="L90" s="2" t="s">
        <v>268</v>
      </c>
      <c r="M90" s="22"/>
    </row>
    <row r="91" spans="1:13" ht="35.1" customHeight="1">
      <c r="A91" s="2">
        <v>82</v>
      </c>
      <c r="B91" s="2" t="s">
        <v>15</v>
      </c>
      <c r="C91" s="2" t="s">
        <v>269</v>
      </c>
      <c r="D91" s="2" t="s">
        <v>270</v>
      </c>
      <c r="E91" s="2" t="s">
        <v>269</v>
      </c>
      <c r="F91" s="2"/>
      <c r="G91" s="2" t="s">
        <v>30</v>
      </c>
      <c r="H91" s="2"/>
      <c r="I91" s="2"/>
      <c r="J91" s="2"/>
      <c r="K91" s="2" t="s">
        <v>196</v>
      </c>
      <c r="L91" s="2" t="s">
        <v>268</v>
      </c>
      <c r="M91" s="22"/>
    </row>
    <row r="92" spans="1:13" ht="35.1" customHeight="1">
      <c r="A92" s="2">
        <v>83</v>
      </c>
      <c r="B92" s="2" t="s">
        <v>14</v>
      </c>
      <c r="C92" s="2" t="s">
        <v>271</v>
      </c>
      <c r="D92" s="2" t="s">
        <v>272</v>
      </c>
      <c r="E92" s="2" t="s">
        <v>271</v>
      </c>
      <c r="F92" s="2"/>
      <c r="G92" s="2"/>
      <c r="H92" s="2" t="s">
        <v>31</v>
      </c>
      <c r="I92" s="2"/>
      <c r="J92" s="2"/>
      <c r="K92" s="2" t="s">
        <v>196</v>
      </c>
      <c r="L92" s="2" t="s">
        <v>268</v>
      </c>
      <c r="M92" s="11"/>
    </row>
  </sheetData>
  <mergeCells count="12">
    <mergeCell ref="A1:L1"/>
    <mergeCell ref="A2:L2"/>
    <mergeCell ref="F3:H3"/>
    <mergeCell ref="I3:J3"/>
    <mergeCell ref="A89:L89"/>
    <mergeCell ref="A3:A4"/>
    <mergeCell ref="B3:B4"/>
    <mergeCell ref="C3:C4"/>
    <mergeCell ref="D3:D4"/>
    <mergeCell ref="E3:E4"/>
    <mergeCell ref="K3:K4"/>
    <mergeCell ref="L3:L4"/>
  </mergeCells>
  <phoneticPr fontId="5" type="noConversion"/>
  <pageMargins left="0.7" right="0.7"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统计表</vt:lpstr>
      <vt:lpstr>台账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AutoBVT</cp:lastModifiedBy>
  <cp:lastPrinted>2023-12-12T07:57:18Z</cp:lastPrinted>
  <dcterms:created xsi:type="dcterms:W3CDTF">2015-06-05T18:19:00Z</dcterms:created>
  <dcterms:modified xsi:type="dcterms:W3CDTF">2023-12-12T07:57:22Z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82F2EDDD42174991A563C74FA93150F5_12</vt:lpwstr>
  </property>
  <property fmtid="{D5CDD505-2E9C-101B-9397-08002B2CF9AE}" pid="3" name="KSOProductBuildVer">
    <vt:lpwstr>2052-12.1.0.15990</vt:lpwstr>
  </property>
</Properties>
</file>